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6100" tabRatio="500" activeTab="0"/>
  </bookViews>
  <sheets>
    <sheet name="F-class" sheetId="1" r:id="rId1"/>
    <sheet name="BenchRest" sheetId="2" r:id="rId2"/>
    <sheet name="Competitors" sheetId="3" r:id="rId3"/>
    <sheet name="Settings" sheetId="4" state="hidden" r:id="rId4"/>
    <sheet name="Members" sheetId="5" r:id="rId5"/>
  </sheets>
  <definedNames>
    <definedName name="_xlfn.RANK.EQ" hidden="1">#NAME?</definedName>
    <definedName name="AmMatch">'BenchRest'!$Q$18,'BenchRest'!$Q$20,'BenchRest'!$Q$22,'BenchRest'!$Q$24,'BenchRest'!$Q$26,'BenchRest'!$Q$28,'BenchRest'!$Q$30,'BenchRest'!$Q$32,'BenchRest'!$Q$34,'BenchRest'!$Q$36,'BenchRest'!$Q$38,'BenchRest'!$Q$40,'BenchRest'!$Q$42,'BenchRest'!$Q$44,'BenchRest'!$Q$46,'BenchRest'!$Q$48</definedName>
    <definedName name="Benchrest">'BenchRest'!$A$18:$T$49</definedName>
    <definedName name="Competitors">'Competitors'!$A:$D</definedName>
    <definedName name="CompLookup">'Competitors'!$A:$C</definedName>
    <definedName name="Groups">'BenchRest'!$S$18:$S$49</definedName>
    <definedName name="Names">'BenchRest'!$S$18:$AB$49</definedName>
    <definedName name="PmMatch">'BenchRest'!$Q$49,'BenchRest'!$Q$47,'BenchRest'!$Q$45,'BenchRest'!$Q$43,'BenchRest'!$Q$41,'BenchRest'!$Q$39,'BenchRest'!$Q$37,'BenchRest'!$Q$35,'BenchRest'!$Q$33,'BenchRest'!$Q$31,'BenchRest'!$Q$29,'BenchRest'!$Q$27,'BenchRest'!$Q$25,'BenchRest'!$Q$23,'BenchRest'!$Q$21,'BenchRest'!$Q$19</definedName>
    <definedName name="Records">'Settings'!$A$8:$F$150</definedName>
    <definedName name="ScoreClass">'Settings'!$A$1:$C$6</definedName>
    <definedName name="Scores">'BenchRest'!$T$18:$T$49</definedName>
    <definedName name="String1">'F-class'!$X$9:$X$32</definedName>
    <definedName name="String2">'F-class'!$Y$9:$Y$32</definedName>
    <definedName name="String3">'F-class'!$Z$9:$Z$32</definedName>
    <definedName name="String4">'F-class'!$AA$9:$AA$32</definedName>
  </definedNames>
  <calcPr fullCalcOnLoad="1"/>
</workbook>
</file>

<file path=xl/sharedStrings.xml><?xml version="1.0" encoding="utf-8"?>
<sst xmlns="http://schemas.openxmlformats.org/spreadsheetml/2006/main" count="795" uniqueCount="655">
  <si>
    <t>Competitor</t>
  </si>
  <si>
    <t>Range</t>
  </si>
  <si>
    <t>Port</t>
  </si>
  <si>
    <t>Relay</t>
  </si>
  <si>
    <t>Class</t>
  </si>
  <si>
    <t>Date</t>
  </si>
  <si>
    <t>AD</t>
  </si>
  <si>
    <t>MD</t>
  </si>
  <si>
    <t>Score</t>
  </si>
  <si>
    <t>Benchrest</t>
  </si>
  <si>
    <t>Match Highlights</t>
  </si>
  <si>
    <t>Mike Barletta</t>
  </si>
  <si>
    <t>Malcolm Drennon</t>
  </si>
  <si>
    <t>Match</t>
  </si>
  <si>
    <t>Avg. / Agg.</t>
  </si>
  <si>
    <t>Position</t>
  </si>
  <si>
    <t>Group</t>
  </si>
  <si>
    <t>Target 1</t>
  </si>
  <si>
    <t>Target 2</t>
  </si>
  <si>
    <t>Target 3</t>
  </si>
  <si>
    <t>Target 4</t>
  </si>
  <si>
    <t xml:space="preserve"> </t>
  </si>
  <si>
    <t>x</t>
  </si>
  <si>
    <t>George Neale</t>
  </si>
  <si>
    <t>Min Grp</t>
  </si>
  <si>
    <t xml:space="preserve"> Long Range Match Results
600BR</t>
  </si>
  <si>
    <t>Yards</t>
  </si>
  <si>
    <t>POS</t>
  </si>
  <si>
    <t>Small
Group</t>
  </si>
  <si>
    <t># of
 Guns</t>
  </si>
  <si>
    <t>High
Score</t>
  </si>
  <si>
    <t>AM Match Winner</t>
  </si>
  <si>
    <t>PM Match Winner</t>
  </si>
  <si>
    <t>Tournament Winner</t>
  </si>
  <si>
    <t>AM Small Group</t>
  </si>
  <si>
    <t>PM Small Group</t>
  </si>
  <si>
    <t>Tournament Group</t>
  </si>
  <si>
    <t>Xs</t>
  </si>
  <si>
    <t>Rank</t>
  </si>
  <si>
    <t>Aggregate</t>
  </si>
  <si>
    <t>T/R</t>
  </si>
  <si>
    <t>Best</t>
  </si>
  <si>
    <t>S1</t>
  </si>
  <si>
    <t>S2</t>
  </si>
  <si>
    <t>S3</t>
  </si>
  <si>
    <t>S4</t>
  </si>
  <si>
    <t>NRA#</t>
  </si>
  <si>
    <t>Shooter</t>
  </si>
  <si>
    <t>Rifle</t>
  </si>
  <si>
    <t>* Add Competitors on Registrations Page</t>
  </si>
  <si>
    <t>Stage 1</t>
  </si>
  <si>
    <t>Stage 2</t>
  </si>
  <si>
    <t>Stage 3</t>
  </si>
  <si>
    <t>Stage 4</t>
  </si>
  <si>
    <t>Rounds/Stage</t>
  </si>
  <si>
    <t>Distance(s)
Yards</t>
  </si>
  <si>
    <t>Robert Herstine</t>
  </si>
  <si>
    <t>David Goggin</t>
  </si>
  <si>
    <t>Michael Cutler</t>
  </si>
  <si>
    <t>Kevin Baker</t>
  </si>
  <si>
    <t>Pete Nistad</t>
  </si>
  <si>
    <t>Lisa Williams</t>
  </si>
  <si>
    <t>Daniel Parks</t>
  </si>
  <si>
    <t>Matt Sarsfield</t>
  </si>
  <si>
    <t>Hank Cain</t>
  </si>
  <si>
    <t>K A Lyman</t>
  </si>
  <si>
    <t>Open</t>
  </si>
  <si>
    <t>High Master</t>
  </si>
  <si>
    <t>Master</t>
  </si>
  <si>
    <t>Expert</t>
  </si>
  <si>
    <t>Sharpshooter</t>
  </si>
  <si>
    <t>Marksman</t>
  </si>
  <si>
    <t>MinAvg</t>
  </si>
  <si>
    <t>MaxAvg</t>
  </si>
  <si>
    <t>Scoreclass</t>
  </si>
  <si>
    <t>Score-class</t>
  </si>
  <si>
    <t>Today's</t>
  </si>
  <si>
    <t>F-Class</t>
  </si>
  <si>
    <t>SR</t>
  </si>
  <si>
    <t>NRA_Class</t>
  </si>
  <si>
    <t>Shooters</t>
  </si>
  <si>
    <t>Total</t>
  </si>
  <si>
    <t>Agg %</t>
  </si>
  <si>
    <t>Xcount</t>
  </si>
  <si>
    <t>S5</t>
  </si>
  <si>
    <t>S6</t>
  </si>
  <si>
    <t>S7</t>
  </si>
  <si>
    <t>S8</t>
  </si>
  <si>
    <t>F - Class Prone</t>
  </si>
  <si>
    <t>Stage</t>
  </si>
  <si>
    <t>Grp1</t>
  </si>
  <si>
    <t>Score1</t>
  </si>
  <si>
    <t>Name</t>
  </si>
  <si>
    <t>Grp2</t>
  </si>
  <si>
    <t>Score2</t>
  </si>
  <si>
    <t>Record</t>
  </si>
  <si>
    <t>Heath Packer</t>
  </si>
  <si>
    <t>BR</t>
  </si>
  <si>
    <t>Henry Neale</t>
  </si>
  <si>
    <t>Baxter Cannady</t>
  </si>
  <si>
    <t>Bobby McCowen</t>
  </si>
  <si>
    <t>Unk</t>
  </si>
  <si>
    <t>Joe Salmonowicz</t>
  </si>
  <si>
    <t>Layne Howard</t>
  </si>
  <si>
    <t>3x20</t>
  </si>
  <si>
    <t>Michael Barletta</t>
  </si>
  <si>
    <t>Robert Williams</t>
  </si>
  <si>
    <t>Todd Cummins</t>
  </si>
  <si>
    <t>Steven Pietro</t>
  </si>
  <si>
    <t>Siegfried Abrameit</t>
  </si>
  <si>
    <t>Mario Accardo</t>
  </si>
  <si>
    <t>Chris  Adams</t>
  </si>
  <si>
    <t>Michael Adams</t>
  </si>
  <si>
    <t>Thomas Adams</t>
  </si>
  <si>
    <t>Thomas Albarano</t>
  </si>
  <si>
    <t>Jill Alberson</t>
  </si>
  <si>
    <t>Robert Albert</t>
  </si>
  <si>
    <t>Arthur Allen</t>
  </si>
  <si>
    <t>Stewart  Allen</t>
  </si>
  <si>
    <t>Griff Allison</t>
  </si>
  <si>
    <t>Sidney Allison</t>
  </si>
  <si>
    <t>Michael Andrews</t>
  </si>
  <si>
    <t>Tommy Arnold</t>
  </si>
  <si>
    <t>Edwin Arrington</t>
  </si>
  <si>
    <t>Michael Arthur</t>
  </si>
  <si>
    <t>Alfred Atkinson</t>
  </si>
  <si>
    <t>John Atkinson</t>
  </si>
  <si>
    <t>Henry Augustine</t>
  </si>
  <si>
    <t>Brandon Bacon</t>
  </si>
  <si>
    <t>Shane Bailey</t>
  </si>
  <si>
    <t>Marc Bailey</t>
  </si>
  <si>
    <t>Kevin  Baker</t>
  </si>
  <si>
    <t>Rick Barber</t>
  </si>
  <si>
    <t>Phil  Barger</t>
  </si>
  <si>
    <t>David Barillo</t>
  </si>
  <si>
    <t>William Barrus</t>
  </si>
  <si>
    <t>Mark Bauknight</t>
  </si>
  <si>
    <t>Darrel Beach</t>
  </si>
  <si>
    <t>James Beach</t>
  </si>
  <si>
    <t>Scott Beam</t>
  </si>
  <si>
    <t>Pete Beck</t>
  </si>
  <si>
    <t>Bill Beckman</t>
  </si>
  <si>
    <t>Eugene Bedell</t>
  </si>
  <si>
    <t>Rick Bennett</t>
  </si>
  <si>
    <t>Colin Bentley</t>
  </si>
  <si>
    <t>Seth Berger</t>
  </si>
  <si>
    <t>Russell Bernard</t>
  </si>
  <si>
    <t>Robert  Biddle</t>
  </si>
  <si>
    <t>Bill Binns</t>
  </si>
  <si>
    <t>Clayton Birdwell</t>
  </si>
  <si>
    <t>Cynthia Bishop</t>
  </si>
  <si>
    <t>Billy Blackwell</t>
  </si>
  <si>
    <t>Aaron  Blair</t>
  </si>
  <si>
    <t>James Blanton</t>
  </si>
  <si>
    <t>Rene Bollengier</t>
  </si>
  <si>
    <t>Randy Bolton</t>
  </si>
  <si>
    <t>Curtis Bostic</t>
  </si>
  <si>
    <t>Paul Bosworth</t>
  </si>
  <si>
    <t>Richard Boxx</t>
  </si>
  <si>
    <t>Hamilton Boykin</t>
  </si>
  <si>
    <t>Kevin  Brackett</t>
  </si>
  <si>
    <t>Frederk Bradshaw</t>
  </si>
  <si>
    <t>John Brady</t>
  </si>
  <si>
    <t>Marshall Brewton</t>
  </si>
  <si>
    <t>Michael Broadway</t>
  </si>
  <si>
    <t>Joseph Brockman</t>
  </si>
  <si>
    <t>David Bronson</t>
  </si>
  <si>
    <t>Art Brown</t>
  </si>
  <si>
    <t>Richard Brownyard</t>
  </si>
  <si>
    <t>Henry Bryant</t>
  </si>
  <si>
    <t>Avery Buchholz</t>
  </si>
  <si>
    <t>Jonathan Butler</t>
  </si>
  <si>
    <t>Donnie Burbage, Jr</t>
  </si>
  <si>
    <t>Wally Burbage</t>
  </si>
  <si>
    <t>Michael Burr</t>
  </si>
  <si>
    <t>Dave Cady</t>
  </si>
  <si>
    <t>Samuel Caldwell</t>
  </si>
  <si>
    <t>Allen Campbell</t>
  </si>
  <si>
    <t>Bruce Campbell</t>
  </si>
  <si>
    <t>James Canady</t>
  </si>
  <si>
    <t>Kenneth Canty</t>
  </si>
  <si>
    <t>Christopher Caputo</t>
  </si>
  <si>
    <t>John Caputo</t>
  </si>
  <si>
    <t>Joey Carnley</t>
  </si>
  <si>
    <t>Kenneth Caro</t>
  </si>
  <si>
    <t>John Carothers</t>
  </si>
  <si>
    <t>Nathan Carter</t>
  </si>
  <si>
    <t>David Case</t>
  </si>
  <si>
    <t>Bobby Castro</t>
  </si>
  <si>
    <t>Scott Cayouette</t>
  </si>
  <si>
    <t>Bruce Chambers</t>
  </si>
  <si>
    <t>Hoover Chew</t>
  </si>
  <si>
    <t>Steven Chicca</t>
  </si>
  <si>
    <t>Mark Christenberry</t>
  </si>
  <si>
    <t>Paul Christo</t>
  </si>
  <si>
    <t>James Churchill</t>
  </si>
  <si>
    <t>Dennis Clark</t>
  </si>
  <si>
    <t>Robert Clark</t>
  </si>
  <si>
    <t>Tom  Clark</t>
  </si>
  <si>
    <t>John Cleary</t>
  </si>
  <si>
    <t>Mark Clemente</t>
  </si>
  <si>
    <t>Johnny Cochran</t>
  </si>
  <si>
    <t>Maurice Cohen</t>
  </si>
  <si>
    <t>Jeff Cole</t>
  </si>
  <si>
    <t>Philip Conlon</t>
  </si>
  <si>
    <t>Jerome Cook</t>
  </si>
  <si>
    <t>Corky Corcoran</t>
  </si>
  <si>
    <t>Patrick Costadoni</t>
  </si>
  <si>
    <t>Cecil Cox</t>
  </si>
  <si>
    <t>Chester Cox</t>
  </si>
  <si>
    <t>Kevin  Craft</t>
  </si>
  <si>
    <t>Ryon Creech</t>
  </si>
  <si>
    <t>Andrew Crenshaw</t>
  </si>
  <si>
    <t>Thomas Cribb</t>
  </si>
  <si>
    <t>Carrie Crim</t>
  </si>
  <si>
    <t>Lester Crim</t>
  </si>
  <si>
    <t>Gregg Cromer</t>
  </si>
  <si>
    <t>Jimmy Crowder</t>
  </si>
  <si>
    <t>Tim Crump</t>
  </si>
  <si>
    <t>Jerome Darden</t>
  </si>
  <si>
    <t>Michael Davenport</t>
  </si>
  <si>
    <t>Edmund Davis</t>
  </si>
  <si>
    <t>John Day</t>
  </si>
  <si>
    <t>William Deck</t>
  </si>
  <si>
    <t>Dennis Defendi</t>
  </si>
  <si>
    <t>Arlen del Castillo</t>
  </si>
  <si>
    <t>Claude Del Mas, Sr.</t>
  </si>
  <si>
    <t>Claude Del Mas, Jr.</t>
  </si>
  <si>
    <t>Charles DeLoach</t>
  </si>
  <si>
    <t>Richard Desaulniers</t>
  </si>
  <si>
    <t>Pete Dexter</t>
  </si>
  <si>
    <t>Mark Dill</t>
  </si>
  <si>
    <t>Tom Dillon</t>
  </si>
  <si>
    <t>Donna  DiLuna</t>
  </si>
  <si>
    <t>Jack  DiLuna</t>
  </si>
  <si>
    <t>Frank DiNardo</t>
  </si>
  <si>
    <t>Jim Dirkes</t>
  </si>
  <si>
    <t>Linda Dische</t>
  </si>
  <si>
    <t>David Dobry</t>
  </si>
  <si>
    <t>Randy Domikis</t>
  </si>
  <si>
    <t>Kenneth Donaldson, Jr</t>
  </si>
  <si>
    <t>Jim Dooley</t>
  </si>
  <si>
    <t>Robert Doscher</t>
  </si>
  <si>
    <t>Gerald Douglas</t>
  </si>
  <si>
    <t>Dale Draudt</t>
  </si>
  <si>
    <t>Daniel Driscoll</t>
  </si>
  <si>
    <t>James Duffy</t>
  </si>
  <si>
    <t>Ronald Dugas II</t>
  </si>
  <si>
    <t>Duane Dunning</t>
  </si>
  <si>
    <t>John Dupree</t>
  </si>
  <si>
    <t>Bill Dutour</t>
  </si>
  <si>
    <t>Jeff Dutton</t>
  </si>
  <si>
    <t>Max Eckemoff</t>
  </si>
  <si>
    <t>Frederick Edson</t>
  </si>
  <si>
    <t>Frank Edwards</t>
  </si>
  <si>
    <t>Joel Edwards</t>
  </si>
  <si>
    <t>Dana Evans</t>
  </si>
  <si>
    <t>Davin Evans</t>
  </si>
  <si>
    <t>Samuel Evans</t>
  </si>
  <si>
    <t>Melvin Ezell</t>
  </si>
  <si>
    <t>Justin Farnsworth</t>
  </si>
  <si>
    <t>Fred Farrington</t>
  </si>
  <si>
    <t>Clark Felio</t>
  </si>
  <si>
    <t>John Fernau</t>
  </si>
  <si>
    <t>Jack Ferrell, III</t>
  </si>
  <si>
    <t>Ronald Feulner</t>
  </si>
  <si>
    <t>James Fiacco</t>
  </si>
  <si>
    <t>Will Fields</t>
  </si>
  <si>
    <t>Alfred Finch</t>
  </si>
  <si>
    <t>Leonard Fiore</t>
  </si>
  <si>
    <t>David Fischer</t>
  </si>
  <si>
    <t>Darren  Flinn</t>
  </si>
  <si>
    <t>Gary Flowers</t>
  </si>
  <si>
    <t>Ryan Floyd</t>
  </si>
  <si>
    <t>Mark Flugel</t>
  </si>
  <si>
    <t>Chad Fluharty</t>
  </si>
  <si>
    <t>Justin Follmer</t>
  </si>
  <si>
    <t>Jim Foreman</t>
  </si>
  <si>
    <t>Dennis Foster</t>
  </si>
  <si>
    <t>John Foster</t>
  </si>
  <si>
    <t>Bobby Fralick</t>
  </si>
  <si>
    <t>Frank Frazier</t>
  </si>
  <si>
    <t>Cory Friedman</t>
  </si>
  <si>
    <t>Daniel Furlong</t>
  </si>
  <si>
    <t>Nathan Fusco</t>
  </si>
  <si>
    <t>Michael Futeral</t>
  </si>
  <si>
    <t>Bill  Gadol</t>
  </si>
  <si>
    <t>Mark Gadomski</t>
  </si>
  <si>
    <t>Renea Gard</t>
  </si>
  <si>
    <t>Robert Gard</t>
  </si>
  <si>
    <t>Herman Garrison, III</t>
  </si>
  <si>
    <t>John Garrison</t>
  </si>
  <si>
    <t>Pat Garrison</t>
  </si>
  <si>
    <t>Cody Garrison</t>
  </si>
  <si>
    <t>Laurens Gaskins</t>
  </si>
  <si>
    <t>Michael Gaskins</t>
  </si>
  <si>
    <t>Todd Geiges</t>
  </si>
  <si>
    <t>Joann Gianni</t>
  </si>
  <si>
    <t>Jeremy Gilbert</t>
  </si>
  <si>
    <t>John Gilbert III</t>
  </si>
  <si>
    <t>Gino Ginetto</t>
  </si>
  <si>
    <t>Lea Givens</t>
  </si>
  <si>
    <t>Thomas Glaab</t>
  </si>
  <si>
    <t>Sean Gleason</t>
  </si>
  <si>
    <t>Robert Godbout</t>
  </si>
  <si>
    <t>Barry Goodwin</t>
  </si>
  <si>
    <t>Samuel  Gordon</t>
  </si>
  <si>
    <t>Terry Gore</t>
  </si>
  <si>
    <t>David Gormley</t>
  </si>
  <si>
    <t>David Grafton</t>
  </si>
  <si>
    <t>Mark Gramajo</t>
  </si>
  <si>
    <t>Karl Grant</t>
  </si>
  <si>
    <t>David Gray</t>
  </si>
  <si>
    <t>Robert  Graybill</t>
  </si>
  <si>
    <t>Aline Greene</t>
  </si>
  <si>
    <t>Alicia Gregory</t>
  </si>
  <si>
    <t>Wayne Gregory</t>
  </si>
  <si>
    <t>Bill Greschel</t>
  </si>
  <si>
    <t>Geoff Groat</t>
  </si>
  <si>
    <t>David Guerin</t>
  </si>
  <si>
    <t>Jared Guichard</t>
  </si>
  <si>
    <t>Matthew Gunning</t>
  </si>
  <si>
    <t>Wayne Gunter</t>
  </si>
  <si>
    <t>Ryan Haag</t>
  </si>
  <si>
    <t>Lonny Haddox</t>
  </si>
  <si>
    <t>Corbett Hafner</t>
  </si>
  <si>
    <t>Byron Haggerty</t>
  </si>
  <si>
    <t>Thomas Haldi</t>
  </si>
  <si>
    <t>Robin Hall</t>
  </si>
  <si>
    <t>Michael Hallagan</t>
  </si>
  <si>
    <t>James Hamilton, III</t>
  </si>
  <si>
    <t>Rick Hampton</t>
  </si>
  <si>
    <t>Michael Hankinson</t>
  </si>
  <si>
    <t>Bill  Hardy</t>
  </si>
  <si>
    <t>Kim Harms</t>
  </si>
  <si>
    <t>Jeffrey Harness</t>
  </si>
  <si>
    <t>Jack Harris</t>
  </si>
  <si>
    <t>Ricky Harris</t>
  </si>
  <si>
    <t>William Hayes</t>
  </si>
  <si>
    <t>Ray  Healy</t>
  </si>
  <si>
    <t>David Hearne</t>
  </si>
  <si>
    <t>Michael Hedge</t>
  </si>
  <si>
    <t>Drew Hedlund</t>
  </si>
  <si>
    <t>Rick Hegenberger</t>
  </si>
  <si>
    <t>Rich Helton</t>
  </si>
  <si>
    <t>Philip Henderson</t>
  </si>
  <si>
    <t>Wesley High</t>
  </si>
  <si>
    <t>Michael Hill</t>
  </si>
  <si>
    <t>Robert Hill</t>
  </si>
  <si>
    <t>Harry Hitchcock</t>
  </si>
  <si>
    <t>Karl Hofen</t>
  </si>
  <si>
    <t>Michael Hogan</t>
  </si>
  <si>
    <t>Ralph Holroyd</t>
  </si>
  <si>
    <t>Paul  Hood</t>
  </si>
  <si>
    <t>Scott Hornsby</t>
  </si>
  <si>
    <t>Schuyler Hoving</t>
  </si>
  <si>
    <t>Robert Hubert</t>
  </si>
  <si>
    <t>Alex Hudson</t>
  </si>
  <si>
    <t>Bruce Hudson</t>
  </si>
  <si>
    <t>Justin Hughes</t>
  </si>
  <si>
    <t>Kevin  Hunt</t>
  </si>
  <si>
    <t>Larry Hutcheson</t>
  </si>
  <si>
    <t>Clell Hutchinson</t>
  </si>
  <si>
    <t>Keith Ignace</t>
  </si>
  <si>
    <t>Ken Inabinette</t>
  </si>
  <si>
    <t>Anthony Isner</t>
  </si>
  <si>
    <t>Gary Jackson</t>
  </si>
  <si>
    <t>Gary Jackson, MD</t>
  </si>
  <si>
    <t>Frank Jarvis</t>
  </si>
  <si>
    <t>Bryan Johnson</t>
  </si>
  <si>
    <t>Bill Johnson</t>
  </si>
  <si>
    <t>Wiley Johnson</t>
  </si>
  <si>
    <t>Matt Jones</t>
  </si>
  <si>
    <t>Zack Jones</t>
  </si>
  <si>
    <t>Christopher Jordan</t>
  </si>
  <si>
    <t>Mike  Joyner</t>
  </si>
  <si>
    <t>Thomas Kaelin</t>
  </si>
  <si>
    <t>Ed Kalbaugh</t>
  </si>
  <si>
    <t>Gregg Keating</t>
  </si>
  <si>
    <t>Eric Kemmerer</t>
  </si>
  <si>
    <t>Charles Kendrick</t>
  </si>
  <si>
    <t>Lee King</t>
  </si>
  <si>
    <t>Steve  King</t>
  </si>
  <si>
    <t>Brian Kirby</t>
  </si>
  <si>
    <t>Gregory Kitchens</t>
  </si>
  <si>
    <t>Donald Kjellman</t>
  </si>
  <si>
    <t>Kevin  Knick</t>
  </si>
  <si>
    <t>William Knippenberg</t>
  </si>
  <si>
    <t>Daniel Kohl</t>
  </si>
  <si>
    <t>Stanley Kranz</t>
  </si>
  <si>
    <t>Mick Kuehn</t>
  </si>
  <si>
    <t>Tighe Kuykendall</t>
  </si>
  <si>
    <t>Paul Lahan</t>
  </si>
  <si>
    <t>Christopher Lakian</t>
  </si>
  <si>
    <t>Herbert Lamb</t>
  </si>
  <si>
    <t>Jeffrey Lang</t>
  </si>
  <si>
    <t>Stuart Lange</t>
  </si>
  <si>
    <t>Doc Langevin</t>
  </si>
  <si>
    <t>Del Laquiere</t>
  </si>
  <si>
    <t>Lou  Lardaro</t>
  </si>
  <si>
    <t>Jim Larson</t>
  </si>
  <si>
    <t>Larry Laverne</t>
  </si>
  <si>
    <t>Mike LeCompte</t>
  </si>
  <si>
    <t>Charlie Ledford</t>
  </si>
  <si>
    <t>James Lee</t>
  </si>
  <si>
    <t>Randy Leidy</t>
  </si>
  <si>
    <t>Tommy  Lewis</t>
  </si>
  <si>
    <t>David Livingston</t>
  </si>
  <si>
    <t>John Locklair</t>
  </si>
  <si>
    <t>Jeffery Lucas</t>
  </si>
  <si>
    <t>John Lyman</t>
  </si>
  <si>
    <t>Al Lyman</t>
  </si>
  <si>
    <t>Adam Macaulay</t>
  </si>
  <si>
    <t>Seth  Macaulay</t>
  </si>
  <si>
    <t>James MacDonald</t>
  </si>
  <si>
    <t>Thomas Madden</t>
  </si>
  <si>
    <t>Ron Magliacane</t>
  </si>
  <si>
    <t>Jerry Manly</t>
  </si>
  <si>
    <t>Christopher Mantooth</t>
  </si>
  <si>
    <t>Rick Mappus</t>
  </si>
  <si>
    <t>Rich Marchand</t>
  </si>
  <si>
    <t>James Marking</t>
  </si>
  <si>
    <t>Donald Marshall</t>
  </si>
  <si>
    <t>Judith Marshall</t>
  </si>
  <si>
    <t>Bill Martz</t>
  </si>
  <si>
    <t>Chris Mathewes</t>
  </si>
  <si>
    <t>Brian Mathis</t>
  </si>
  <si>
    <t>Ralph Maxwell</t>
  </si>
  <si>
    <t>Gary Mayer</t>
  </si>
  <si>
    <t>Ken McCarty</t>
  </si>
  <si>
    <t>Joseph McCauley</t>
  </si>
  <si>
    <t>Robert McCollum</t>
  </si>
  <si>
    <t>Charles McNamara</t>
  </si>
  <si>
    <t>Waverly McNeill</t>
  </si>
  <si>
    <t>Mark McRoy</t>
  </si>
  <si>
    <t>Whiteford McWaters</t>
  </si>
  <si>
    <t>James Meadows</t>
  </si>
  <si>
    <t>Robert Meehan</t>
  </si>
  <si>
    <t>Terry Meek</t>
  </si>
  <si>
    <t>Scott Megorden</t>
  </si>
  <si>
    <t>Robert Menges</t>
  </si>
  <si>
    <t>Brian Mennetti</t>
  </si>
  <si>
    <t>Michael Mercer</t>
  </si>
  <si>
    <t>Tony Mercurio</t>
  </si>
  <si>
    <t>Michael Merriken</t>
  </si>
  <si>
    <t>John Metcalf</t>
  </si>
  <si>
    <t>Frank Micalizzi</t>
  </si>
  <si>
    <t>Ernie Middleton</t>
  </si>
  <si>
    <t>John Mitchell</t>
  </si>
  <si>
    <t>Paul Mitchell</t>
  </si>
  <si>
    <t>Julius Mixson</t>
  </si>
  <si>
    <t>Jack Monene</t>
  </si>
  <si>
    <t>David Moore</t>
  </si>
  <si>
    <t>Jerry Moore</t>
  </si>
  <si>
    <t>Jade Moore</t>
  </si>
  <si>
    <t>Bob Monahan</t>
  </si>
  <si>
    <t>Lem Morgan</t>
  </si>
  <si>
    <t>Dennis Morris</t>
  </si>
  <si>
    <t>David Moses</t>
  </si>
  <si>
    <t>G (Ed) Muckenfuss</t>
  </si>
  <si>
    <t>Todd Mullis</t>
  </si>
  <si>
    <t>John Murden</t>
  </si>
  <si>
    <t>William Murphy</t>
  </si>
  <si>
    <t>Joe  Murray</t>
  </si>
  <si>
    <t>Susan Murray</t>
  </si>
  <si>
    <t>William Nelson</t>
  </si>
  <si>
    <t>Harry Nettles  III</t>
  </si>
  <si>
    <t>Lee Nettles</t>
  </si>
  <si>
    <t>Walter  Newman</t>
  </si>
  <si>
    <t>Peter Nicholaou</t>
  </si>
  <si>
    <t>Brandon Nichols</t>
  </si>
  <si>
    <t>Larry Nicodin</t>
  </si>
  <si>
    <t>Tom Nikitas</t>
  </si>
  <si>
    <t>Wayne Norris</t>
  </si>
  <si>
    <t>John O'Brien</t>
  </si>
  <si>
    <t>Joseph O'casek</t>
  </si>
  <si>
    <t>Marleen O'casek</t>
  </si>
  <si>
    <t>Robert Odom</t>
  </si>
  <si>
    <t>Bob Offersen</t>
  </si>
  <si>
    <t>Jon Oliver</t>
  </si>
  <si>
    <t>Peter Olsen</t>
  </si>
  <si>
    <t>Matthew Oresky</t>
  </si>
  <si>
    <t>Sandra Orvig</t>
  </si>
  <si>
    <t>Michael Orvin</t>
  </si>
  <si>
    <t>James  Overby</t>
  </si>
  <si>
    <t>Timothy Padget</t>
  </si>
  <si>
    <t>Bennett Palmer</t>
  </si>
  <si>
    <t>Allen Parker</t>
  </si>
  <si>
    <t>Tim Parker</t>
  </si>
  <si>
    <t>Mark Paulhamus</t>
  </si>
  <si>
    <t>William Payseur</t>
  </si>
  <si>
    <t>Louis Pechon</t>
  </si>
  <si>
    <t>Ben Peeples</t>
  </si>
  <si>
    <t>Craig Pelletier</t>
  </si>
  <si>
    <t>Jerilyn Perillo</t>
  </si>
  <si>
    <t>Rodney Perkins</t>
  </si>
  <si>
    <t>Raymond Peterson</t>
  </si>
  <si>
    <t>Donn Petrey</t>
  </si>
  <si>
    <t>Larry Phillips</t>
  </si>
  <si>
    <t>Peter  Plott</t>
  </si>
  <si>
    <t>William Polson</t>
  </si>
  <si>
    <t>Michael Polyachenko</t>
  </si>
  <si>
    <t>Kevin  Poole</t>
  </si>
  <si>
    <t>Keefe Potts</t>
  </si>
  <si>
    <t>Norma Powell</t>
  </si>
  <si>
    <t>Chad Powers</t>
  </si>
  <si>
    <t>Frank Preston</t>
  </si>
  <si>
    <t>Frank Price</t>
  </si>
  <si>
    <t>Jere Pugh</t>
  </si>
  <si>
    <t>Mike Quigley</t>
  </si>
  <si>
    <t>Robert Rainear</t>
  </si>
  <si>
    <t>John Rama</t>
  </si>
  <si>
    <t>Toni Rastello</t>
  </si>
  <si>
    <t>Brad Rawlings</t>
  </si>
  <si>
    <t>Justin Reeder</t>
  </si>
  <si>
    <t>Matthew Reeve</t>
  </si>
  <si>
    <t>Tom Reeve</t>
  </si>
  <si>
    <t>Chris Reiblein</t>
  </si>
  <si>
    <t>Walter Reichart</t>
  </si>
  <si>
    <t>Craig Reid</t>
  </si>
  <si>
    <t>Mike Resler</t>
  </si>
  <si>
    <t>Kirk Reynolds</t>
  </si>
  <si>
    <t>Steven Ricciardi</t>
  </si>
  <si>
    <t>John Ridgeway</t>
  </si>
  <si>
    <t>Bill  Riggs</t>
  </si>
  <si>
    <t>Donald Rippee</t>
  </si>
  <si>
    <t>Jesse Rivera</t>
  </si>
  <si>
    <t>John Rizzo</t>
  </si>
  <si>
    <t>Michael Roberts</t>
  </si>
  <si>
    <t>Mac Roberts</t>
  </si>
  <si>
    <t>Brent Roble</t>
  </si>
  <si>
    <t>Tony Ross</t>
  </si>
  <si>
    <t>Larry Rosselot</t>
  </si>
  <si>
    <t>David Rowe</t>
  </si>
  <si>
    <t>Michael Rumph</t>
  </si>
  <si>
    <t>Rod  Runyon</t>
  </si>
  <si>
    <t>James Ryan, III</t>
  </si>
  <si>
    <t>Richard Rybolt</t>
  </si>
  <si>
    <t>John Saalfield</t>
  </si>
  <si>
    <t>Joseph Salmonowicz</t>
  </si>
  <si>
    <t>Jose Santiago</t>
  </si>
  <si>
    <t>Steven Sarkees</t>
  </si>
  <si>
    <t>Matthew Sarsfield</t>
  </si>
  <si>
    <t>Ronald Scaffe</t>
  </si>
  <si>
    <t>William Scheider</t>
  </si>
  <si>
    <t>Peri Schmerbeck</t>
  </si>
  <si>
    <t>Ronald Schneider</t>
  </si>
  <si>
    <t>Brandon Scurlock</t>
  </si>
  <si>
    <t>Michael Seay</t>
  </si>
  <si>
    <t>Harry Seel</t>
  </si>
  <si>
    <t>Walt Sewell</t>
  </si>
  <si>
    <t>Steve Shallberg</t>
  </si>
  <si>
    <t>Steven Shanks</t>
  </si>
  <si>
    <t>William Shenesey</t>
  </si>
  <si>
    <t>Jefferey Shope</t>
  </si>
  <si>
    <t>Francis Shortino</t>
  </si>
  <si>
    <t>Thomas Silver</t>
  </si>
  <si>
    <t>Jason Simpson</t>
  </si>
  <si>
    <t>Willliam Sineath</t>
  </si>
  <si>
    <t>Robert Singletary</t>
  </si>
  <si>
    <t>Kyle Sinisi</t>
  </si>
  <si>
    <t>Gregory Sligh</t>
  </si>
  <si>
    <t>Justin  Sligh</t>
  </si>
  <si>
    <t>Richard Slocum</t>
  </si>
  <si>
    <t>Ryan Smail</t>
  </si>
  <si>
    <t>Brian Smith</t>
  </si>
  <si>
    <t>Ernesto Smith</t>
  </si>
  <si>
    <t>Ronnie Smith</t>
  </si>
  <si>
    <t>Ron Smith</t>
  </si>
  <si>
    <t>Dan Southard</t>
  </si>
  <si>
    <t>Larry Spell</t>
  </si>
  <si>
    <t>Greg Spires</t>
  </si>
  <si>
    <t>Ronald Sprovero</t>
  </si>
  <si>
    <t>Mike Sprowles</t>
  </si>
  <si>
    <t>Wilbert Spruell</t>
  </si>
  <si>
    <t>David Spry</t>
  </si>
  <si>
    <t>Danny Stackhouse</t>
  </si>
  <si>
    <t>Mike Stanley</t>
  </si>
  <si>
    <t>Samuel  Stewart</t>
  </si>
  <si>
    <t>Rich Stogran</t>
  </si>
  <si>
    <t>Philip Stouffer</t>
  </si>
  <si>
    <t>David Strickland</t>
  </si>
  <si>
    <t>William Strickland</t>
  </si>
  <si>
    <t>James Swetland</t>
  </si>
  <si>
    <t>Scott Szczepaniak</t>
  </si>
  <si>
    <t>Dee  Taylor</t>
  </si>
  <si>
    <t>Gray Taylor</t>
  </si>
  <si>
    <t>Tyler Taylor</t>
  </si>
  <si>
    <t>Robert Temple</t>
  </si>
  <si>
    <t>Kyle Thaxton</t>
  </si>
  <si>
    <t>Jesse Thigpen</t>
  </si>
  <si>
    <t>Marty Thomas</t>
  </si>
  <si>
    <t>Steve Thomason</t>
  </si>
  <si>
    <t>Layne Thompson</t>
  </si>
  <si>
    <t>Margaret Thompson</t>
  </si>
  <si>
    <t>Robert  Thornton</t>
  </si>
  <si>
    <t>Josh Todd</t>
  </si>
  <si>
    <t>Marc Todd</t>
  </si>
  <si>
    <t>Rich Townes</t>
  </si>
  <si>
    <t>Cliff Trait</t>
  </si>
  <si>
    <t>Daniel Tuck</t>
  </si>
  <si>
    <t>Stanley Turner, Jr</t>
  </si>
  <si>
    <t>Lloyd Turner</t>
  </si>
  <si>
    <t>Todd Tyler</t>
  </si>
  <si>
    <t>Philip Ufkes</t>
  </si>
  <si>
    <t>Richard Utnik</t>
  </si>
  <si>
    <t>Jean Van Slate</t>
  </si>
  <si>
    <t>Louis Vick</t>
  </si>
  <si>
    <t>Nick Wackym</t>
  </si>
  <si>
    <t>Donald Wagar</t>
  </si>
  <si>
    <t>Norman Wainwright</t>
  </si>
  <si>
    <t>Frances Waite</t>
  </si>
  <si>
    <t>Lonnie Wall</t>
  </si>
  <si>
    <t>Michael Wall</t>
  </si>
  <si>
    <t>Robert Waln</t>
  </si>
  <si>
    <t>Thomas Ward</t>
  </si>
  <si>
    <t>Nelson Weaver</t>
  </si>
  <si>
    <t>Sean Weaver</t>
  </si>
  <si>
    <t>Michael Weber</t>
  </si>
  <si>
    <t>Rob Weinschenk</t>
  </si>
  <si>
    <t>Mike Wenzel</t>
  </si>
  <si>
    <t>Layne West</t>
  </si>
  <si>
    <t>Wallace West</t>
  </si>
  <si>
    <t>Jason Westmeyer</t>
  </si>
  <si>
    <t>Chuck Whitaker</t>
  </si>
  <si>
    <t>Robert White</t>
  </si>
  <si>
    <t>Mark Whittard</t>
  </si>
  <si>
    <t>Larry Wiley</t>
  </si>
  <si>
    <t>Justin Williams</t>
  </si>
  <si>
    <t>Randy Williams</t>
  </si>
  <si>
    <t>Russell Williams</t>
  </si>
  <si>
    <t>Wally Williams</t>
  </si>
  <si>
    <t>Robert Wills</t>
  </si>
  <si>
    <t>Gary Wilson</t>
  </si>
  <si>
    <t>John Wilson</t>
  </si>
  <si>
    <t>Douglas Wilton</t>
  </si>
  <si>
    <t>Richard Wingate</t>
  </si>
  <si>
    <t>Sandra Worman</t>
  </si>
  <si>
    <t>Robert Wright</t>
  </si>
  <si>
    <t>Gene Yeo</t>
  </si>
  <si>
    <t>Robert Zahrn</t>
  </si>
  <si>
    <t>Mike Zaifert</t>
  </si>
  <si>
    <t>Stephen Ziker</t>
  </si>
  <si>
    <t>James Zoller</t>
  </si>
  <si>
    <t>In NRA F-class the shooters are classified in groups by skill levels as follows in ascending order:</t>
  </si>
  <si>
    <t>&lt; 91.5% Marksman</t>
  </si>
  <si>
    <t>91.5 – 93.9% Sharpshooter</t>
  </si>
  <si>
    <t>94.0 – 96.49% Expert</t>
  </si>
  <si>
    <t>95.0 – 97.9% Master</t>
  </si>
  <si>
    <t>&gt; 98.0% High Master</t>
  </si>
  <si>
    <t xml:space="preserve">Shooters need a 120 rounds averaged to attain one of these ratings, and 240 rounds to change classes up or down.  We are shooting a 60 round 800 yard match again in August to allow these shooters to get their cards from the NRA.  Any new shooters need to shoot 120 rounds in ANY COMBINATION OF REGISTERED matches to get “classified”.  Competing and reporting scores like this allows all shooters to realistically gauge their own performance, and see how that compares to the rest of the world on a level field. </t>
  </si>
  <si>
    <t>Dee Taylor</t>
  </si>
  <si>
    <t>Seth Macaulay</t>
  </si>
  <si>
    <t>179912860</t>
  </si>
  <si>
    <t>Hot and humid! That was the forecast and that’s what we had, no rain until all scoring was complete! That’s clean living. :-) or my working theory…
Anyway we had a good crowd of shooters (15) and spectators (5-7) today, Nelson Weaver helped with Stats Duty, and everyone pitched in to handle the 3 dozen or so little tasks that makeup a tournament. We grilled some dogs at noon, ALL members are always welcome to come watch and join us for lunch.
Now the shooting results; today's' NRA Registered tournament was a 3 stage, 60 rounds plus sighters match @800 yards. 3 shooters in Open class was topped out by Henry Neale with a Master Score of 587-13x, followed by relative newcomer Matt Sarsfield's Expert score 566-11x and Malcolm "sandbag" Drennon's 551-15x. T/R class is becoming an incredibly challenging field, with so many great shooters we have 2/3rds of the field shooting Sharpshooter or better, THAT'S GREAT by any standard.  T/R had familiar faces on the podium in a new order, Kevin "always on the podium" Baker took first with a High Master score of 591-27x, followed closely behind by Lisa "I beat-up boys" Williams with a Master 585-22x and Steven Pietro's Master score 584-16x.  Special note: Kevin Baker has earned his "Master" card and put almost 1/2 his shots in the X ring today! Fantastic shooting Kevin. Other cards to be issued as of August 22nd,  Master - Kevin Baker, Lisa Williams, Expert - Malcolm Drennon, Steven Pietro, Layne Howard, Sharpshooter - Henry Neale, Daniel Parks, Michael Barletta,Hank Cain, Robert Williams, Marksman - Todd Cummins.  Everyone else needs 120 more shots to classify.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</si>
</sst>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
    <numFmt numFmtId="165" formatCode="0.000"/>
  </numFmts>
  <fonts count="56">
    <font>
      <sz val="12"/>
      <color theme="1"/>
      <name val="Calibri"/>
      <family val="2"/>
    </font>
    <font>
      <sz val="11"/>
      <color indexed="8"/>
      <name val="Calibri"/>
      <family val="2"/>
    </font>
    <font>
      <sz val="11"/>
      <color indexed="8"/>
      <name val="Arial"/>
      <family val="2"/>
    </font>
    <font>
      <sz val="8"/>
      <name val="Calibri"/>
      <family val="2"/>
    </font>
    <font>
      <b/>
      <sz val="11"/>
      <color indexed="8"/>
      <name val="Arial"/>
      <family val="2"/>
    </font>
    <font>
      <sz val="12"/>
      <color indexed="8"/>
      <name val="Calibri"/>
      <family val="2"/>
    </font>
    <font>
      <sz val="11"/>
      <color indexed="60"/>
      <name val="Calibri"/>
      <family val="2"/>
    </font>
    <font>
      <sz val="20"/>
      <color indexed="8"/>
      <name val="Calibri"/>
      <family val="0"/>
    </font>
    <font>
      <b/>
      <sz val="12"/>
      <color indexed="8"/>
      <name val="Calibri"/>
      <family val="2"/>
    </font>
    <font>
      <sz val="16"/>
      <color indexed="8"/>
      <name val="Calibri"/>
      <family val="0"/>
    </font>
    <font>
      <b/>
      <sz val="24"/>
      <color indexed="8"/>
      <name val="Calibri"/>
      <family val="0"/>
    </font>
    <font>
      <sz val="14"/>
      <color indexed="8"/>
      <name val="Calibri"/>
      <family val="0"/>
    </font>
    <font>
      <b/>
      <sz val="11"/>
      <color indexed="8"/>
      <name val="Calibri"/>
      <family val="2"/>
    </font>
    <font>
      <b/>
      <sz val="20"/>
      <color indexed="8"/>
      <name val="Calibri"/>
      <family val="0"/>
    </font>
    <font>
      <sz val="12"/>
      <color indexed="8"/>
      <name val="Cambria"/>
      <family val="0"/>
    </font>
    <font>
      <sz val="2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0"/>
    </font>
    <font>
      <b/>
      <sz val="12"/>
      <color theme="1"/>
      <name val="Calibri"/>
      <family val="2"/>
    </font>
    <font>
      <sz val="16"/>
      <color theme="1"/>
      <name val="Calibri"/>
      <family val="0"/>
    </font>
    <font>
      <b/>
      <sz val="24"/>
      <color theme="1"/>
      <name val="Calibri"/>
      <family val="0"/>
    </font>
    <font>
      <sz val="14"/>
      <color theme="1"/>
      <name val="Calibri"/>
      <family val="0"/>
    </font>
    <font>
      <b/>
      <sz val="20"/>
      <color theme="1"/>
      <name val="Calibri"/>
      <family val="0"/>
    </font>
    <font>
      <sz val="11"/>
      <color rgb="FF000000"/>
      <name val="Arial"/>
      <family val="2"/>
    </font>
    <font>
      <sz val="12"/>
      <color theme="1"/>
      <name val="Cambria"/>
      <family val="0"/>
    </font>
    <font>
      <sz val="2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3">
    <xf numFmtId="0" fontId="0" fillId="0" borderId="0" xfId="0" applyFont="1" applyAlignment="1">
      <alignment/>
    </xf>
    <xf numFmtId="0" fontId="0" fillId="0" borderId="0" xfId="0" applyAlignment="1">
      <alignment horizontal="left"/>
    </xf>
    <xf numFmtId="0" fontId="47" fillId="0" borderId="0" xfId="0" applyFont="1" applyAlignment="1">
      <alignment horizontal="right"/>
    </xf>
    <xf numFmtId="0" fontId="48" fillId="0" borderId="0" xfId="0" applyFont="1" applyAlignment="1">
      <alignment horizontal="center"/>
    </xf>
    <xf numFmtId="0" fontId="0" fillId="0" borderId="10" xfId="0" applyBorder="1" applyAlignment="1">
      <alignment/>
    </xf>
    <xf numFmtId="0" fontId="49" fillId="0" borderId="0" xfId="0" applyFont="1" applyBorder="1" applyAlignment="1">
      <alignment/>
    </xf>
    <xf numFmtId="0" fontId="0" fillId="0" borderId="11" xfId="0" applyBorder="1" applyAlignment="1">
      <alignment/>
    </xf>
    <xf numFmtId="0" fontId="0" fillId="0" borderId="0" xfId="0" applyBorder="1" applyAlignment="1">
      <alignment horizontal="left" vertical="top"/>
    </xf>
    <xf numFmtId="0" fontId="49" fillId="0" borderId="0" xfId="0" applyFont="1" applyBorder="1" applyAlignment="1">
      <alignment horizontal="center"/>
    </xf>
    <xf numFmtId="165" fontId="0" fillId="0" borderId="0" xfId="0" applyNumberFormat="1" applyAlignment="1">
      <alignment/>
    </xf>
    <xf numFmtId="0" fontId="0" fillId="0" borderId="12" xfId="0" applyBorder="1" applyAlignment="1" applyProtection="1">
      <alignment/>
      <protection locked="0"/>
    </xf>
    <xf numFmtId="0" fontId="0" fillId="0" borderId="12" xfId="0" applyBorder="1" applyAlignment="1" applyProtection="1">
      <alignment horizontal="left"/>
      <protection locked="0"/>
    </xf>
    <xf numFmtId="0" fontId="0" fillId="0" borderId="13" xfId="0" applyBorder="1" applyAlignment="1" applyProtection="1">
      <alignment/>
      <protection locked="0"/>
    </xf>
    <xf numFmtId="0" fontId="0" fillId="0" borderId="13" xfId="0" applyBorder="1" applyAlignment="1" applyProtection="1">
      <alignment horizontal="left"/>
      <protection locked="0"/>
    </xf>
    <xf numFmtId="165" fontId="0" fillId="0" borderId="12" xfId="0" applyNumberFormat="1" applyBorder="1" applyAlignment="1" applyProtection="1">
      <alignment/>
      <protection locked="0"/>
    </xf>
    <xf numFmtId="165" fontId="0" fillId="0" borderId="13" xfId="0" applyNumberFormat="1" applyBorder="1" applyAlignment="1" applyProtection="1">
      <alignment/>
      <protection locked="0"/>
    </xf>
    <xf numFmtId="165" fontId="0" fillId="16" borderId="12" xfId="0" applyNumberFormat="1" applyFill="1" applyBorder="1" applyAlignment="1" applyProtection="1">
      <alignment/>
      <protection locked="0"/>
    </xf>
    <xf numFmtId="0" fontId="0" fillId="16" borderId="12" xfId="0" applyFill="1" applyBorder="1" applyAlignment="1" applyProtection="1">
      <alignment/>
      <protection locked="0"/>
    </xf>
    <xf numFmtId="0" fontId="0" fillId="16" borderId="12" xfId="0" applyFill="1" applyBorder="1" applyAlignment="1" applyProtection="1">
      <alignment horizontal="left"/>
      <protection locked="0"/>
    </xf>
    <xf numFmtId="165" fontId="0" fillId="16" borderId="13" xfId="0" applyNumberFormat="1" applyFill="1" applyBorder="1" applyAlignment="1" applyProtection="1">
      <alignment/>
      <protection locked="0"/>
    </xf>
    <xf numFmtId="0" fontId="0" fillId="16" borderId="13" xfId="0" applyFill="1" applyBorder="1" applyAlignment="1" applyProtection="1">
      <alignment/>
      <protection locked="0"/>
    </xf>
    <xf numFmtId="0" fontId="0" fillId="16" borderId="13" xfId="0" applyFill="1" applyBorder="1" applyAlignment="1" applyProtection="1">
      <alignment horizontal="left"/>
      <protection locked="0"/>
    </xf>
    <xf numFmtId="0" fontId="49"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16" borderId="15" xfId="0" applyFill="1" applyBorder="1" applyAlignment="1">
      <alignment horizontal="center"/>
    </xf>
    <xf numFmtId="0" fontId="0" fillId="16" borderId="16" xfId="0" applyFill="1" applyBorder="1" applyAlignment="1">
      <alignment horizontal="center"/>
    </xf>
    <xf numFmtId="164" fontId="49" fillId="0" borderId="14" xfId="0" applyNumberFormat="1" applyFont="1" applyBorder="1" applyAlignment="1" applyProtection="1">
      <alignment horizontal="right"/>
      <protection locked="0"/>
    </xf>
    <xf numFmtId="0" fontId="49" fillId="0" borderId="14" xfId="0" applyFont="1" applyBorder="1" applyAlignment="1" applyProtection="1">
      <alignment horizontal="center"/>
      <protection locked="0"/>
    </xf>
    <xf numFmtId="0" fontId="50" fillId="0" borderId="0" xfId="0" applyFont="1" applyAlignment="1">
      <alignment vertical="center"/>
    </xf>
    <xf numFmtId="0" fontId="49" fillId="0" borderId="0" xfId="0" applyFont="1" applyAlignment="1">
      <alignment/>
    </xf>
    <xf numFmtId="0" fontId="51" fillId="0" borderId="17" xfId="0" applyFont="1" applyBorder="1" applyAlignment="1">
      <alignment horizontal="center"/>
    </xf>
    <xf numFmtId="0" fontId="51" fillId="0" borderId="17" xfId="0" applyFont="1" applyBorder="1" applyAlignment="1">
      <alignment/>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2" fontId="0" fillId="0" borderId="21" xfId="0" applyNumberFormat="1" applyFont="1" applyBorder="1" applyAlignment="1">
      <alignment/>
    </xf>
    <xf numFmtId="2" fontId="0" fillId="0" borderId="19" xfId="0" applyNumberFormat="1" applyFont="1" applyBorder="1" applyAlignment="1">
      <alignment/>
    </xf>
    <xf numFmtId="0" fontId="51" fillId="0" borderId="18" xfId="0" applyFont="1" applyFill="1" applyBorder="1" applyAlignment="1">
      <alignment horizontal="center"/>
    </xf>
    <xf numFmtId="0" fontId="0" fillId="0" borderId="0" xfId="0" applyAlignment="1" applyProtection="1">
      <alignment/>
      <protection hidden="1"/>
    </xf>
    <xf numFmtId="0" fontId="51" fillId="0" borderId="22" xfId="0" applyFont="1" applyFill="1" applyBorder="1" applyAlignment="1" applyProtection="1">
      <alignment horizontal="center"/>
      <protection hidden="1"/>
    </xf>
    <xf numFmtId="2" fontId="0" fillId="0" borderId="0" xfId="0" applyNumberFormat="1" applyAlignment="1" applyProtection="1">
      <alignment/>
      <protection hidden="1"/>
    </xf>
    <xf numFmtId="0" fontId="0" fillId="0" borderId="0" xfId="0" applyFont="1" applyAlignment="1">
      <alignment horizontal="center" vertical="center"/>
    </xf>
    <xf numFmtId="0" fontId="0" fillId="0" borderId="19" xfId="0" applyBorder="1" applyAlignment="1">
      <alignment horizontal="center" vertical="center"/>
    </xf>
    <xf numFmtId="0" fontId="0" fillId="0" borderId="0" xfId="0" applyAlignment="1">
      <alignment horizontal="right"/>
    </xf>
    <xf numFmtId="0" fontId="0" fillId="0" borderId="0" xfId="0" applyAlignment="1">
      <alignment horizontal="center"/>
    </xf>
    <xf numFmtId="0" fontId="52" fillId="0" borderId="0" xfId="0" applyFont="1" applyBorder="1" applyAlignment="1">
      <alignment vertical="top"/>
    </xf>
    <xf numFmtId="0" fontId="42" fillId="31" borderId="14" xfId="54" applyBorder="1" applyAlignment="1">
      <alignment/>
    </xf>
    <xf numFmtId="0" fontId="42" fillId="31" borderId="23" xfId="54" applyBorder="1" applyAlignment="1">
      <alignment/>
    </xf>
    <xf numFmtId="0" fontId="42" fillId="31" borderId="10" xfId="54" applyBorder="1" applyAlignment="1">
      <alignment/>
    </xf>
    <xf numFmtId="0" fontId="0" fillId="0" borderId="0" xfId="0" applyAlignment="1">
      <alignment horizontal="center" vertical="center"/>
    </xf>
    <xf numFmtId="0" fontId="30" fillId="0" borderId="0" xfId="0" applyFont="1" applyBorder="1" applyAlignment="1">
      <alignment horizontal="right" vertical="top"/>
    </xf>
    <xf numFmtId="0" fontId="30" fillId="0" borderId="0" xfId="0" applyFont="1" applyBorder="1" applyAlignment="1">
      <alignment horizontal="left" vertical="top"/>
    </xf>
    <xf numFmtId="0" fontId="48" fillId="0" borderId="19" xfId="0" applyFont="1" applyBorder="1" applyAlignment="1">
      <alignment horizontal="center"/>
    </xf>
    <xf numFmtId="0" fontId="0" fillId="0" borderId="19" xfId="0" applyFont="1" applyBorder="1" applyAlignment="1" applyProtection="1">
      <alignment horizontal="center"/>
      <protection locked="0"/>
    </xf>
    <xf numFmtId="0" fontId="0" fillId="0" borderId="19" xfId="0" applyFont="1" applyBorder="1" applyAlignment="1" applyProtection="1">
      <alignment/>
      <protection locked="0"/>
    </xf>
    <xf numFmtId="0" fontId="0" fillId="0" borderId="21" xfId="0" applyFont="1" applyBorder="1" applyAlignment="1" applyProtection="1">
      <alignment/>
      <protection locked="0"/>
    </xf>
    <xf numFmtId="0" fontId="0" fillId="0" borderId="19" xfId="0" applyBorder="1" applyAlignment="1" applyProtection="1">
      <alignment horizontal="center" vertical="center"/>
      <protection locked="0"/>
    </xf>
    <xf numFmtId="0" fontId="0" fillId="0" borderId="0" xfId="0" applyBorder="1" applyAlignment="1">
      <alignment/>
    </xf>
    <xf numFmtId="0" fontId="0" fillId="0" borderId="19" xfId="0" applyBorder="1" applyAlignment="1" applyProtection="1">
      <alignment/>
      <protection locked="0"/>
    </xf>
    <xf numFmtId="0" fontId="49" fillId="0" borderId="0" xfId="0" applyFont="1" applyAlignment="1">
      <alignment horizontal="right"/>
    </xf>
    <xf numFmtId="0" fontId="47" fillId="0" borderId="0" xfId="0" applyFont="1" applyAlignment="1" applyProtection="1">
      <alignment horizontal="right"/>
      <protection/>
    </xf>
    <xf numFmtId="0" fontId="49" fillId="0" borderId="0" xfId="0" applyFont="1" applyAlignment="1" applyProtection="1">
      <alignment horizontal="left"/>
      <protection/>
    </xf>
    <xf numFmtId="0" fontId="47" fillId="0" borderId="0" xfId="0" applyFont="1" applyAlignment="1" applyProtection="1">
      <alignment/>
      <protection/>
    </xf>
    <xf numFmtId="0" fontId="47"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48" fillId="0" borderId="0" xfId="0" applyFont="1" applyAlignment="1" applyProtection="1">
      <alignment horizontal="center" vertical="center" wrapText="1"/>
      <protection/>
    </xf>
    <xf numFmtId="0" fontId="49" fillId="0" borderId="0" xfId="0" applyFont="1" applyBorder="1" applyAlignment="1" applyProtection="1">
      <alignment/>
      <protection/>
    </xf>
    <xf numFmtId="0" fontId="49" fillId="0" borderId="0" xfId="0" applyFont="1" applyBorder="1" applyAlignment="1" applyProtection="1">
      <alignment horizontal="left"/>
      <protection/>
    </xf>
    <xf numFmtId="0" fontId="48" fillId="0" borderId="0" xfId="0" applyFont="1" applyAlignment="1" applyProtection="1">
      <alignment horizontal="center" vertical="center"/>
      <protection/>
    </xf>
    <xf numFmtId="165" fontId="48" fillId="0" borderId="0" xfId="0" applyNumberFormat="1" applyFont="1" applyAlignment="1" applyProtection="1">
      <alignment horizontal="center"/>
      <protection/>
    </xf>
    <xf numFmtId="0" fontId="48" fillId="0" borderId="0" xfId="0" applyFont="1" applyAlignment="1" applyProtection="1">
      <alignment horizontal="center"/>
      <protection/>
    </xf>
    <xf numFmtId="0" fontId="0" fillId="0" borderId="0" xfId="0" applyAlignment="1" applyProtection="1">
      <alignment horizontal="right"/>
      <protection/>
    </xf>
    <xf numFmtId="0" fontId="0" fillId="0" borderId="17" xfId="0" applyBorder="1" applyAlignment="1" applyProtection="1">
      <alignment/>
      <protection/>
    </xf>
    <xf numFmtId="0" fontId="0" fillId="0" borderId="17" xfId="0" applyBorder="1" applyAlignment="1" applyProtection="1">
      <alignment horizontal="right"/>
      <protection/>
    </xf>
    <xf numFmtId="0" fontId="0" fillId="0" borderId="17" xfId="0" applyBorder="1" applyAlignment="1" applyProtection="1">
      <alignment horizontal="left"/>
      <protection/>
    </xf>
    <xf numFmtId="0" fontId="0" fillId="0" borderId="17" xfId="0" applyBorder="1" applyAlignment="1" applyProtection="1">
      <alignment horizontal="center" vertical="center"/>
      <protection/>
    </xf>
    <xf numFmtId="0" fontId="0" fillId="0" borderId="17" xfId="0" applyBorder="1" applyAlignment="1" applyProtection="1">
      <alignment horizontal="center"/>
      <protection/>
    </xf>
    <xf numFmtId="2" fontId="0" fillId="0" borderId="0" xfId="0" applyNumberFormat="1" applyAlignment="1">
      <alignment/>
    </xf>
    <xf numFmtId="0" fontId="0" fillId="0" borderId="2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0" fontId="0" fillId="0" borderId="19" xfId="57" applyNumberFormat="1" applyFont="1" applyBorder="1" applyAlignment="1" applyProtection="1">
      <alignment/>
      <protection hidden="1"/>
    </xf>
    <xf numFmtId="165" fontId="0" fillId="0" borderId="12" xfId="0" applyNumberFormat="1" applyBorder="1" applyAlignment="1" applyProtection="1">
      <alignment/>
      <protection/>
    </xf>
    <xf numFmtId="0" fontId="0" fillId="0" borderId="12" xfId="0" applyBorder="1" applyAlignment="1" applyProtection="1">
      <alignment/>
      <protection/>
    </xf>
    <xf numFmtId="165" fontId="0" fillId="0" borderId="13" xfId="0" applyNumberFormat="1" applyBorder="1" applyAlignment="1" applyProtection="1">
      <alignment/>
      <protection/>
    </xf>
    <xf numFmtId="0" fontId="0" fillId="0" borderId="13" xfId="0" applyBorder="1" applyAlignment="1" applyProtection="1">
      <alignment/>
      <protection/>
    </xf>
    <xf numFmtId="165" fontId="0" fillId="16" borderId="12" xfId="0" applyNumberFormat="1" applyFill="1" applyBorder="1" applyAlignment="1" applyProtection="1">
      <alignment/>
      <protection/>
    </xf>
    <xf numFmtId="0" fontId="0" fillId="16" borderId="12" xfId="0" applyFill="1" applyBorder="1" applyAlignment="1" applyProtection="1">
      <alignment/>
      <protection/>
    </xf>
    <xf numFmtId="165" fontId="0" fillId="16" borderId="13" xfId="0" applyNumberFormat="1" applyFill="1" applyBorder="1" applyAlignment="1" applyProtection="1">
      <alignment/>
      <protection/>
    </xf>
    <xf numFmtId="0" fontId="0" fillId="16" borderId="13" xfId="0" applyFill="1" applyBorder="1" applyAlignment="1" applyProtection="1">
      <alignment/>
      <protection/>
    </xf>
    <xf numFmtId="0" fontId="0" fillId="0" borderId="0" xfId="0" applyBorder="1" applyAlignment="1" applyProtection="1">
      <alignment/>
      <protection locked="0"/>
    </xf>
    <xf numFmtId="14" fontId="42" fillId="31" borderId="23" xfId="54" applyNumberFormat="1" applyBorder="1" applyAlignment="1">
      <alignment/>
    </xf>
    <xf numFmtId="0" fontId="2" fillId="0" borderId="0" xfId="0" applyFont="1" applyFill="1" applyBorder="1" applyAlignment="1">
      <alignment/>
    </xf>
    <xf numFmtId="0" fontId="53" fillId="0" borderId="0" xfId="0" applyFont="1" applyAlignment="1">
      <alignment/>
    </xf>
    <xf numFmtId="0" fontId="54" fillId="0" borderId="0" xfId="0" applyFont="1" applyAlignment="1">
      <alignment vertical="center"/>
    </xf>
    <xf numFmtId="0" fontId="0" fillId="0" borderId="19" xfId="0" applyFill="1" applyBorder="1" applyAlignment="1" applyProtection="1">
      <alignment/>
      <protection locked="0"/>
    </xf>
    <xf numFmtId="0" fontId="0" fillId="0" borderId="19" xfId="0" applyFont="1" applyFill="1" applyBorder="1" applyAlignment="1">
      <alignment/>
    </xf>
    <xf numFmtId="0" fontId="0" fillId="0" borderId="19" xfId="0" applyFont="1" applyFill="1" applyBorder="1" applyAlignment="1" applyProtection="1">
      <alignment horizontal="center"/>
      <protection locked="0"/>
    </xf>
    <xf numFmtId="0" fontId="0" fillId="0" borderId="20" xfId="0" applyFont="1" applyFill="1" applyBorder="1" applyAlignment="1">
      <alignment/>
    </xf>
    <xf numFmtId="0" fontId="48" fillId="0" borderId="19" xfId="0" applyFont="1" applyFill="1" applyBorder="1" applyAlignment="1">
      <alignment horizontal="center"/>
    </xf>
    <xf numFmtId="0" fontId="0" fillId="0" borderId="21" xfId="0" applyFont="1" applyFill="1" applyBorder="1" applyAlignment="1" applyProtection="1">
      <alignment/>
      <protection locked="0"/>
    </xf>
    <xf numFmtId="2" fontId="0" fillId="0" borderId="21" xfId="0" applyNumberFormat="1" applyFont="1" applyFill="1" applyBorder="1" applyAlignment="1">
      <alignment/>
    </xf>
    <xf numFmtId="2" fontId="0" fillId="0" borderId="19" xfId="0" applyNumberFormat="1" applyFont="1" applyFill="1" applyBorder="1" applyAlignment="1">
      <alignment/>
    </xf>
    <xf numFmtId="10" fontId="0" fillId="0" borderId="19" xfId="57" applyNumberFormat="1" applyFont="1" applyFill="1" applyBorder="1" applyAlignment="1" applyProtection="1">
      <alignment/>
      <protection hidden="1"/>
    </xf>
    <xf numFmtId="2" fontId="0" fillId="0" borderId="0" xfId="0" applyNumberFormat="1" applyFill="1" applyAlignment="1" applyProtection="1">
      <alignment/>
      <protection hidden="1"/>
    </xf>
    <xf numFmtId="0" fontId="0" fillId="0" borderId="0" xfId="0" applyFill="1" applyAlignment="1">
      <alignment/>
    </xf>
    <xf numFmtId="49" fontId="4" fillId="8" borderId="19" xfId="0" applyNumberFormat="1" applyFont="1" applyFill="1" applyBorder="1" applyAlignment="1">
      <alignment horizontal="center"/>
    </xf>
    <xf numFmtId="0" fontId="51" fillId="0" borderId="0" xfId="0" applyFont="1" applyBorder="1" applyAlignment="1" applyProtection="1">
      <alignment horizontal="center"/>
      <protection hidden="1"/>
    </xf>
    <xf numFmtId="0" fontId="0" fillId="0" borderId="0" xfId="0" applyAlignment="1">
      <alignment horizontal="center"/>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51" fillId="0" borderId="21" xfId="0" applyFont="1" applyBorder="1" applyAlignment="1">
      <alignment horizontal="center"/>
    </xf>
    <xf numFmtId="0" fontId="51" fillId="0" borderId="23" xfId="0" applyFont="1" applyBorder="1" applyAlignment="1">
      <alignment horizontal="center"/>
    </xf>
    <xf numFmtId="0" fontId="51" fillId="0" borderId="20" xfId="0" applyFont="1" applyBorder="1" applyAlignment="1">
      <alignment horizontal="center"/>
    </xf>
    <xf numFmtId="0" fontId="54" fillId="0" borderId="0" xfId="0" applyFont="1" applyAlignment="1">
      <alignment horizontal="left" vertical="top" wrapText="1"/>
    </xf>
    <xf numFmtId="0" fontId="0" fillId="0" borderId="0" xfId="0" applyFont="1" applyAlignment="1">
      <alignment horizontal="center" vertical="center" textRotation="60"/>
    </xf>
    <xf numFmtId="0" fontId="0" fillId="0" borderId="14" xfId="0" applyFont="1" applyBorder="1" applyAlignment="1">
      <alignment horizontal="center" vertical="center" textRotation="60"/>
    </xf>
    <xf numFmtId="0" fontId="49" fillId="0" borderId="0" xfId="0" applyFont="1" applyAlignment="1">
      <alignment horizontal="center"/>
    </xf>
    <xf numFmtId="0" fontId="52" fillId="0" borderId="0" xfId="0" applyFont="1" applyBorder="1" applyAlignment="1">
      <alignment horizontal="center" vertical="top"/>
    </xf>
    <xf numFmtId="0" fontId="0" fillId="0" borderId="0" xfId="0" applyAlignment="1">
      <alignment horizontal="right" vertical="center" wrapText="1"/>
    </xf>
    <xf numFmtId="0" fontId="0" fillId="0" borderId="24" xfId="0" applyBorder="1" applyAlignment="1">
      <alignment horizontal="right" vertical="center" wrapText="1"/>
    </xf>
    <xf numFmtId="0" fontId="0" fillId="0" borderId="0" xfId="0" applyAlignment="1">
      <alignment horizontal="right" vertical="center"/>
    </xf>
    <xf numFmtId="0" fontId="0" fillId="0" borderId="24" xfId="0" applyBorder="1" applyAlignment="1">
      <alignment horizontal="right" vertical="center"/>
    </xf>
    <xf numFmtId="164" fontId="49" fillId="0" borderId="21" xfId="0" applyNumberFormat="1" applyFont="1" applyBorder="1" applyAlignment="1" applyProtection="1">
      <alignment horizontal="center"/>
      <protection locked="0"/>
    </xf>
    <xf numFmtId="164" fontId="49" fillId="0" borderId="20" xfId="0" applyNumberFormat="1" applyFont="1" applyBorder="1" applyAlignment="1" applyProtection="1">
      <alignment horizontal="center"/>
      <protection locked="0"/>
    </xf>
    <xf numFmtId="0" fontId="49" fillId="0" borderId="21" xfId="0" applyFont="1" applyBorder="1" applyAlignment="1" applyProtection="1">
      <alignment horizontal="left"/>
      <protection locked="0"/>
    </xf>
    <xf numFmtId="0" fontId="49" fillId="0" borderId="23" xfId="0" applyFont="1" applyBorder="1" applyAlignment="1" applyProtection="1">
      <alignment horizontal="left"/>
      <protection locked="0"/>
    </xf>
    <xf numFmtId="0" fontId="49" fillId="0" borderId="20" xfId="0" applyFont="1" applyBorder="1" applyAlignment="1" applyProtection="1">
      <alignment horizontal="left"/>
      <protection locked="0"/>
    </xf>
    <xf numFmtId="0" fontId="0" fillId="0" borderId="21" xfId="0" applyBorder="1" applyAlignment="1">
      <alignment horizontal="center"/>
    </xf>
    <xf numFmtId="0" fontId="0" fillId="0" borderId="20" xfId="0" applyBorder="1" applyAlignment="1">
      <alignment horizontal="center"/>
    </xf>
    <xf numFmtId="165" fontId="0" fillId="0" borderId="25" xfId="0" applyNumberFormat="1" applyBorder="1" applyAlignment="1" applyProtection="1">
      <alignment horizontal="center" vertical="center"/>
      <protection/>
    </xf>
    <xf numFmtId="165" fontId="0" fillId="0" borderId="26" xfId="0" applyNumberFormat="1" applyBorder="1" applyAlignment="1" applyProtection="1">
      <alignment horizontal="center" vertical="center"/>
      <protection/>
    </xf>
    <xf numFmtId="0" fontId="0" fillId="0" borderId="15"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16" borderId="15" xfId="0" applyFill="1" applyBorder="1" applyAlignment="1" applyProtection="1">
      <alignment horizontal="left" vertical="top"/>
      <protection locked="0"/>
    </xf>
    <xf numFmtId="0" fontId="0" fillId="16" borderId="12" xfId="0" applyFill="1" applyBorder="1" applyAlignment="1" applyProtection="1">
      <alignment horizontal="left" vertical="top"/>
      <protection locked="0"/>
    </xf>
    <xf numFmtId="0" fontId="0" fillId="16" borderId="16" xfId="0" applyFill="1" applyBorder="1" applyAlignment="1" applyProtection="1">
      <alignment horizontal="left" vertical="top"/>
      <protection locked="0"/>
    </xf>
    <xf numFmtId="0" fontId="0" fillId="16" borderId="13" xfId="0" applyFill="1" applyBorder="1" applyAlignment="1" applyProtection="1">
      <alignment horizontal="left" vertical="top"/>
      <protection locked="0"/>
    </xf>
    <xf numFmtId="0" fontId="55" fillId="0" borderId="0" xfId="0" applyFont="1" applyAlignment="1" applyProtection="1">
      <alignment horizontal="center" vertical="center" wrapText="1"/>
      <protection/>
    </xf>
    <xf numFmtId="0" fontId="55" fillId="0" borderId="0" xfId="0" applyFont="1" applyAlignment="1" applyProtection="1">
      <alignment horizontal="center" vertical="center"/>
      <protection/>
    </xf>
    <xf numFmtId="165" fontId="0" fillId="0" borderId="25" xfId="0" applyNumberFormat="1" applyFill="1" applyBorder="1" applyAlignment="1" applyProtection="1">
      <alignment horizontal="center" vertical="center"/>
      <protection/>
    </xf>
    <xf numFmtId="165" fontId="0" fillId="0" borderId="26" xfId="0" applyNumberFormat="1" applyFill="1" applyBorder="1" applyAlignment="1" applyProtection="1">
      <alignment horizontal="center" vertical="center"/>
      <protection/>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49" fillId="0" borderId="14" xfId="0" applyFont="1" applyBorder="1" applyAlignment="1" applyProtection="1">
      <alignment horizontal="left"/>
      <protection locked="0"/>
    </xf>
    <xf numFmtId="0" fontId="0" fillId="0" borderId="19" xfId="0" applyBorder="1" applyAlignment="1" applyProtection="1">
      <alignment horizontal="left"/>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0" fillId="0" borderId="20" xfId="0" applyBorder="1" applyAlignment="1" applyProtection="1">
      <alignment horizontal="center"/>
      <protection/>
    </xf>
    <xf numFmtId="0" fontId="47" fillId="0" borderId="14" xfId="0" applyFont="1" applyBorder="1" applyAlignment="1" applyProtection="1">
      <alignment horizontal="center" vertical="center"/>
      <protection/>
    </xf>
    <xf numFmtId="0" fontId="0" fillId="0" borderId="0" xfId="0" applyAlignment="1" applyProtection="1">
      <alignment horizontal="center"/>
      <protection/>
    </xf>
    <xf numFmtId="0" fontId="0" fillId="0" borderId="29" xfId="0" applyBorder="1" applyAlignment="1" applyProtection="1">
      <alignment horizont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48" fillId="0" borderId="25" xfId="0" applyFont="1" applyBorder="1" applyAlignment="1" applyProtection="1">
      <alignment horizontal="center" vertical="center"/>
      <protection/>
    </xf>
    <xf numFmtId="0" fontId="48" fillId="0" borderId="26" xfId="0" applyFont="1" applyBorder="1" applyAlignment="1" applyProtection="1">
      <alignment horizontal="center" vertical="center"/>
      <protection/>
    </xf>
    <xf numFmtId="0" fontId="0" fillId="0" borderId="24" xfId="0" applyBorder="1" applyAlignment="1" applyProtection="1">
      <alignment horizontal="center"/>
      <protection/>
    </xf>
    <xf numFmtId="0" fontId="0" fillId="0" borderId="30" xfId="0"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0</xdr:row>
      <xdr:rowOff>95250</xdr:rowOff>
    </xdr:from>
    <xdr:to>
      <xdr:col>12</xdr:col>
      <xdr:colOff>180975</xdr:colOff>
      <xdr:row>5</xdr:row>
      <xdr:rowOff>304800</xdr:rowOff>
    </xdr:to>
    <xdr:pic>
      <xdr:nvPicPr>
        <xdr:cNvPr id="1" name="Picture 2"/>
        <xdr:cNvPicPr preferRelativeResize="1">
          <a:picLocks noChangeAspect="1"/>
        </xdr:cNvPicPr>
      </xdr:nvPicPr>
      <xdr:blipFill>
        <a:blip r:embed="rId1"/>
        <a:stretch>
          <a:fillRect/>
        </a:stretch>
      </xdr:blipFill>
      <xdr:spPr>
        <a:xfrm>
          <a:off x="5810250" y="95250"/>
          <a:ext cx="2609850" cy="169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95250</xdr:rowOff>
    </xdr:from>
    <xdr:to>
      <xdr:col>3</xdr:col>
      <xdr:colOff>219075</xdr:colOff>
      <xdr:row>11</xdr:row>
      <xdr:rowOff>114300</xdr:rowOff>
    </xdr:to>
    <xdr:pic>
      <xdr:nvPicPr>
        <xdr:cNvPr id="1" name="Picture 1"/>
        <xdr:cNvPicPr preferRelativeResize="1">
          <a:picLocks noChangeAspect="1"/>
        </xdr:cNvPicPr>
      </xdr:nvPicPr>
      <xdr:blipFill>
        <a:blip r:embed="rId1"/>
        <a:stretch>
          <a:fillRect/>
        </a:stretch>
      </xdr:blipFill>
      <xdr:spPr>
        <a:xfrm>
          <a:off x="523875" y="95250"/>
          <a:ext cx="200977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104775</xdr:rowOff>
    </xdr:from>
    <xdr:to>
      <xdr:col>6</xdr:col>
      <xdr:colOff>38100</xdr:colOff>
      <xdr:row>7</xdr:row>
      <xdr:rowOff>152400</xdr:rowOff>
    </xdr:to>
    <xdr:pic>
      <xdr:nvPicPr>
        <xdr:cNvPr id="1" name="Picture 1"/>
        <xdr:cNvPicPr preferRelativeResize="1">
          <a:picLocks noChangeAspect="1"/>
        </xdr:cNvPicPr>
      </xdr:nvPicPr>
      <xdr:blipFill>
        <a:blip r:embed="rId1"/>
        <a:stretch>
          <a:fillRect/>
        </a:stretch>
      </xdr:blipFill>
      <xdr:spPr>
        <a:xfrm>
          <a:off x="4867275" y="295275"/>
          <a:ext cx="18954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G51"/>
  <sheetViews>
    <sheetView showZeros="0" tabSelected="1" zoomScale="75" zoomScaleNormal="75" workbookViewId="0" topLeftCell="A1">
      <pane xSplit="6" ySplit="8" topLeftCell="G9" activePane="bottomRight" state="frozen"/>
      <selection pane="topLeft" activeCell="A1" sqref="A1"/>
      <selection pane="topRight" activeCell="G1" sqref="G1"/>
      <selection pane="bottomLeft" activeCell="A7" sqref="A7"/>
      <selection pane="bottomRight" activeCell="U43" sqref="U43"/>
    </sheetView>
  </sheetViews>
  <sheetFormatPr defaultColWidth="11.00390625" defaultRowHeight="15.75"/>
  <cols>
    <col min="1" max="1" width="21.00390625" style="0" customWidth="1"/>
    <col min="2" max="2" width="11.875" style="0" customWidth="1"/>
    <col min="3" max="3" width="9.125" style="0" customWidth="1"/>
    <col min="4" max="4" width="11.50390625" style="0" customWidth="1"/>
    <col min="5" max="5" width="8.375" style="0" customWidth="1"/>
    <col min="6" max="6" width="7.375" style="0" customWidth="1"/>
    <col min="7" max="7" width="8.625" style="0" customWidth="1"/>
    <col min="8" max="8" width="3.50390625" style="0" customWidth="1"/>
    <col min="9" max="9" width="7.50390625" style="0" customWidth="1"/>
    <col min="10" max="10" width="8.625" style="0" customWidth="1"/>
    <col min="11" max="11" width="3.50390625" style="0" customWidth="1"/>
    <col min="12" max="12" width="7.125" style="0" customWidth="1"/>
    <col min="13" max="13" width="8.625" style="0" customWidth="1"/>
    <col min="14" max="14" width="3.50390625" style="0" customWidth="1"/>
    <col min="15" max="15" width="6.125" style="0" customWidth="1"/>
    <col min="16" max="16" width="8.625" style="0" customWidth="1"/>
    <col min="17" max="17" width="3.50390625" style="0" customWidth="1"/>
    <col min="18" max="18" width="6.125" style="0" customWidth="1"/>
    <col min="19" max="19" width="8.375" style="0" customWidth="1"/>
    <col min="20" max="20" width="9.00390625" style="0" customWidth="1"/>
    <col min="21" max="21" width="10.375" style="0" customWidth="1"/>
    <col min="22" max="22" width="13.00390625" style="0" customWidth="1"/>
    <col min="23" max="23" width="10.875" style="40" customWidth="1"/>
    <col min="24" max="27" width="8.375" style="40" hidden="1" customWidth="1"/>
    <col min="28" max="31" width="8.375" style="0" hidden="1" customWidth="1"/>
    <col min="32" max="32" width="8.375" style="40" hidden="1" customWidth="1"/>
    <col min="33" max="33" width="8.375" style="0" hidden="1" customWidth="1"/>
    <col min="34" max="34" width="0" style="0" hidden="1" customWidth="1"/>
  </cols>
  <sheetData>
    <row r="1" spans="1:9" ht="21">
      <c r="A1" s="120" t="s">
        <v>13</v>
      </c>
      <c r="B1" s="120"/>
      <c r="C1" s="120"/>
      <c r="D1" s="120"/>
      <c r="E1" s="120"/>
      <c r="F1" s="120"/>
      <c r="H1" s="30"/>
      <c r="I1" s="30"/>
    </row>
    <row r="2" spans="1:21" ht="26.25">
      <c r="A2" s="121" t="s">
        <v>88</v>
      </c>
      <c r="B2" s="121"/>
      <c r="C2" s="121"/>
      <c r="D2" s="121"/>
      <c r="E2" s="121"/>
      <c r="F2" s="121"/>
      <c r="G2" s="47"/>
      <c r="H2" s="47"/>
      <c r="I2" s="47"/>
      <c r="J2" s="47"/>
      <c r="K2" s="47"/>
      <c r="L2" s="47"/>
      <c r="M2" s="47"/>
      <c r="N2" s="47"/>
      <c r="O2" s="47"/>
      <c r="P2" s="47"/>
      <c r="Q2" s="47"/>
      <c r="R2" s="118" t="s">
        <v>50</v>
      </c>
      <c r="S2" s="118" t="s">
        <v>51</v>
      </c>
      <c r="T2" s="118" t="s">
        <v>52</v>
      </c>
      <c r="U2" s="118" t="s">
        <v>53</v>
      </c>
    </row>
    <row r="3" spans="1:22" ht="21.75" customHeight="1">
      <c r="A3" s="61" t="s">
        <v>5</v>
      </c>
      <c r="B3" s="126">
        <v>41873</v>
      </c>
      <c r="C3" s="127"/>
      <c r="D3" s="83">
        <f>COUNTA(A9:A32)</f>
        <v>15</v>
      </c>
      <c r="E3" s="81" t="s">
        <v>80</v>
      </c>
      <c r="F3" s="82"/>
      <c r="G3" s="29"/>
      <c r="H3" s="29"/>
      <c r="I3" s="29"/>
      <c r="J3" s="29"/>
      <c r="K3" s="29"/>
      <c r="L3" s="29"/>
      <c r="O3" s="29"/>
      <c r="P3" s="29"/>
      <c r="Q3" s="29"/>
      <c r="R3" s="119"/>
      <c r="S3" s="119"/>
      <c r="T3" s="119"/>
      <c r="U3" s="119"/>
      <c r="V3" s="43" t="s">
        <v>81</v>
      </c>
    </row>
    <row r="4" spans="1:22" ht="24" customHeight="1">
      <c r="A4" s="61" t="s">
        <v>7</v>
      </c>
      <c r="B4" s="128" t="s">
        <v>11</v>
      </c>
      <c r="C4" s="129"/>
      <c r="D4" s="130"/>
      <c r="E4" s="1"/>
      <c r="O4" s="122" t="s">
        <v>55</v>
      </c>
      <c r="P4" s="122"/>
      <c r="Q4" s="123"/>
      <c r="R4" s="58">
        <v>800</v>
      </c>
      <c r="S4" s="58">
        <v>800</v>
      </c>
      <c r="T4" s="58">
        <v>800</v>
      </c>
      <c r="U4" s="58"/>
      <c r="V4" s="51">
        <f>COUNTA(R4:U4)</f>
        <v>3</v>
      </c>
    </row>
    <row r="5" spans="1:22" ht="24" customHeight="1">
      <c r="A5" s="61" t="s">
        <v>6</v>
      </c>
      <c r="B5" s="128" t="s">
        <v>12</v>
      </c>
      <c r="C5" s="129"/>
      <c r="D5" s="129"/>
      <c r="E5" s="130"/>
      <c r="F5" s="59"/>
      <c r="G5" s="59"/>
      <c r="H5" s="59"/>
      <c r="I5" s="5"/>
      <c r="O5" s="124" t="s">
        <v>54</v>
      </c>
      <c r="P5" s="124"/>
      <c r="Q5" s="125"/>
      <c r="R5" s="58">
        <v>20</v>
      </c>
      <c r="S5" s="58">
        <v>20</v>
      </c>
      <c r="T5" s="58">
        <v>20</v>
      </c>
      <c r="U5" s="58"/>
      <c r="V5" s="44">
        <f>SUM(R5:U5)</f>
        <v>60</v>
      </c>
    </row>
    <row r="6" spans="1:21" ht="26.25">
      <c r="A6" s="52" t="s">
        <v>66</v>
      </c>
      <c r="B6" s="53">
        <f>COUNTIF(C9:C32,"Open")</f>
        <v>3</v>
      </c>
      <c r="E6" s="8"/>
      <c r="L6" s="8"/>
      <c r="O6" s="8"/>
      <c r="P6" s="8"/>
      <c r="Q6" s="8"/>
      <c r="R6" s="8"/>
      <c r="S6" s="8"/>
      <c r="T6" s="2"/>
      <c r="U6" s="8"/>
    </row>
    <row r="7" spans="1:33" ht="21" customHeight="1">
      <c r="A7" s="52" t="s">
        <v>40</v>
      </c>
      <c r="B7" s="53">
        <f>COUNTIF(C9:C32,"T/R")</f>
        <v>12</v>
      </c>
      <c r="C7" s="33" t="s">
        <v>48</v>
      </c>
      <c r="D7" s="33" t="s">
        <v>47</v>
      </c>
      <c r="E7" s="131"/>
      <c r="F7" s="132"/>
      <c r="G7" s="114" t="s">
        <v>50</v>
      </c>
      <c r="H7" s="115"/>
      <c r="I7" s="116"/>
      <c r="J7" s="114" t="s">
        <v>51</v>
      </c>
      <c r="K7" s="115"/>
      <c r="L7" s="116"/>
      <c r="M7" s="114" t="s">
        <v>52</v>
      </c>
      <c r="N7" s="115"/>
      <c r="O7" s="116"/>
      <c r="P7" s="114" t="s">
        <v>53</v>
      </c>
      <c r="Q7" s="115"/>
      <c r="R7" s="116"/>
      <c r="S7" s="114" t="s">
        <v>39</v>
      </c>
      <c r="T7" s="115"/>
      <c r="U7" s="116"/>
      <c r="V7" s="31" t="s">
        <v>76</v>
      </c>
      <c r="W7" s="112" t="s">
        <v>82</v>
      </c>
      <c r="X7" s="110" t="s">
        <v>66</v>
      </c>
      <c r="Y7" s="110"/>
      <c r="Z7" s="110"/>
      <c r="AA7" s="110"/>
      <c r="AB7" s="111" t="s">
        <v>40</v>
      </c>
      <c r="AC7" s="111"/>
      <c r="AD7" s="111"/>
      <c r="AE7" s="111"/>
      <c r="AF7" s="110" t="s">
        <v>39</v>
      </c>
      <c r="AG7" s="110"/>
    </row>
    <row r="8" spans="1:33" ht="21" customHeight="1">
      <c r="A8" s="22" t="s">
        <v>0</v>
      </c>
      <c r="B8" s="22" t="s">
        <v>46</v>
      </c>
      <c r="C8" s="34" t="s">
        <v>4</v>
      </c>
      <c r="D8" s="34" t="s">
        <v>4</v>
      </c>
      <c r="E8" s="31" t="s">
        <v>3</v>
      </c>
      <c r="F8" s="31" t="s">
        <v>2</v>
      </c>
      <c r="G8" s="32" t="s">
        <v>8</v>
      </c>
      <c r="H8" s="31" t="s">
        <v>37</v>
      </c>
      <c r="I8" s="31" t="s">
        <v>38</v>
      </c>
      <c r="J8" s="32" t="s">
        <v>8</v>
      </c>
      <c r="K8" s="31" t="s">
        <v>37</v>
      </c>
      <c r="L8" s="31" t="s">
        <v>38</v>
      </c>
      <c r="M8" s="32" t="s">
        <v>8</v>
      </c>
      <c r="N8" s="31" t="s">
        <v>37</v>
      </c>
      <c r="O8" s="31" t="s">
        <v>38</v>
      </c>
      <c r="P8" s="32" t="s">
        <v>8</v>
      </c>
      <c r="Q8" s="31" t="s">
        <v>37</v>
      </c>
      <c r="R8" s="31" t="s">
        <v>38</v>
      </c>
      <c r="S8" s="31" t="s">
        <v>41</v>
      </c>
      <c r="T8" s="31" t="s">
        <v>8</v>
      </c>
      <c r="U8" s="32" t="s">
        <v>15</v>
      </c>
      <c r="V8" s="39" t="s">
        <v>75</v>
      </c>
      <c r="W8" s="113"/>
      <c r="X8" s="41" t="s">
        <v>42</v>
      </c>
      <c r="Y8" s="41" t="s">
        <v>43</v>
      </c>
      <c r="Z8" s="41" t="s">
        <v>44</v>
      </c>
      <c r="AA8" s="41" t="s">
        <v>45</v>
      </c>
      <c r="AB8" s="41" t="s">
        <v>84</v>
      </c>
      <c r="AC8" s="41" t="s">
        <v>85</v>
      </c>
      <c r="AD8" s="41" t="s">
        <v>86</v>
      </c>
      <c r="AE8" s="41" t="s">
        <v>87</v>
      </c>
      <c r="AF8" s="41" t="s">
        <v>66</v>
      </c>
      <c r="AG8" s="41" t="s">
        <v>40</v>
      </c>
    </row>
    <row r="9" spans="1:33" ht="21" customHeight="1">
      <c r="A9" s="60" t="s">
        <v>651</v>
      </c>
      <c r="B9" s="35" t="str">
        <f aca="true" t="shared" si="0" ref="B9:B20">IF(A9&gt;"",VLOOKUP($A9,Competitors,2,FALSE),"")</f>
        <v>179912860</v>
      </c>
      <c r="C9" s="55" t="s">
        <v>40</v>
      </c>
      <c r="D9" s="36" t="str">
        <f aca="true" t="shared" si="1" ref="D9:D20">IF($A9&gt;"",VLOOKUP($A9,CompLookup,3,FALSE),"")</f>
        <v>Unk</v>
      </c>
      <c r="E9" s="55">
        <v>1</v>
      </c>
      <c r="F9" s="55">
        <v>1</v>
      </c>
      <c r="G9" s="55">
        <v>185</v>
      </c>
      <c r="H9" s="55">
        <v>4</v>
      </c>
      <c r="I9" s="54">
        <f aca="true" t="shared" si="2" ref="I9:I20">IF($C9="Open",RANK(X9,X$9:X$32,0),IF($C9="T/R",RANK(AB9,AB$9:AB$32,0),""))</f>
        <v>9</v>
      </c>
      <c r="J9" s="55">
        <v>174</v>
      </c>
      <c r="K9" s="55">
        <v>3</v>
      </c>
      <c r="L9" s="54">
        <f aca="true" t="shared" si="3" ref="L9:L20">IF($C9="Open",RANK(Y9,Y$9:Y$32,0),IF($C9="T/R",RANK(AC9,AC$9:AC$32,0),""))</f>
        <v>10</v>
      </c>
      <c r="M9" s="56">
        <v>176</v>
      </c>
      <c r="N9" s="55">
        <v>2</v>
      </c>
      <c r="O9" s="54">
        <f aca="true" t="shared" si="4" ref="O9:O20">IF($C9="Open",RANK(Z9,Z$9:Z$32,0),IF($C9="T/R",RANK(AD9,AD$9:AD$32,0),""))</f>
        <v>12</v>
      </c>
      <c r="P9" s="55"/>
      <c r="Q9" s="55"/>
      <c r="R9" s="54">
        <f aca="true" t="shared" si="5" ref="R9:R20">IF($C9="Open",RANK(AA9,AA$9:AA$32,0),IF($C9="T/R",RANK(AE9,AE$9:AE$32,0),""))</f>
        <v>1</v>
      </c>
      <c r="S9" s="37">
        <f aca="true" t="shared" si="6" ref="S9:S20">MAX(X9:AE9)</f>
        <v>185.04</v>
      </c>
      <c r="T9" s="38">
        <f aca="true" t="shared" si="7" ref="T9:T20">AF9+AG9</f>
        <v>535.09</v>
      </c>
      <c r="U9" s="54">
        <f aca="true" t="shared" si="8" ref="U9:U20">IF($C9="Open",RANK(AF9,AF$9:AF$32,0),IF($C9="T/R",RANK(AG9,AG$9:AG$32,0),""))</f>
        <v>12</v>
      </c>
      <c r="V9" s="35" t="str">
        <f aca="true" t="shared" si="9" ref="V9:V20">IF(W9&gt;=0.98,"High Master",IF(W9&gt;=0.965,"Master",IF(W9&gt;=0.94,"Expert",IF(W9&gt;=0.915,"Sharpshooter",IF(W9&gt;0,"Marksman","")))))</f>
        <v>Marksman</v>
      </c>
      <c r="W9" s="84">
        <f aca="true" t="shared" si="10" ref="W9:W20">SUM(G9,J9,M9,P9)/(R$5+S$5+T$5+U$5)/10</f>
        <v>0.8916666666666666</v>
      </c>
      <c r="X9" s="42">
        <f>IF($C9="Open",($G9+($H9/100)),0)</f>
        <v>0</v>
      </c>
      <c r="Y9" s="42">
        <f>IF($C9="Open",($J9+($K9/100)),0)</f>
        <v>0</v>
      </c>
      <c r="Z9" s="42">
        <f>IF($C9="Open",($M9+($N9/100)),0)</f>
        <v>0</v>
      </c>
      <c r="AA9" s="42">
        <f>IF($C9="Open",($P9+($Q9/100)),0)</f>
        <v>0</v>
      </c>
      <c r="AB9" s="42">
        <f>IF($C9="T/R",($G9+($H9/100)),0)</f>
        <v>185.04</v>
      </c>
      <c r="AC9" s="42">
        <f>IF($C9="T/R",($J9+($K9/100)),0)</f>
        <v>174.03</v>
      </c>
      <c r="AD9" s="42">
        <f>IF($C9="T/R",($M9+($N9/100)),0)</f>
        <v>176.02</v>
      </c>
      <c r="AE9" s="42">
        <f>IF($C9="T/R",($P9+($Q9/100)),0)</f>
        <v>0</v>
      </c>
      <c r="AF9" s="42">
        <f aca="true" t="shared" si="11" ref="AF9:AF32">SUM(X9:AA9)</f>
        <v>0</v>
      </c>
      <c r="AG9" s="42">
        <f aca="true" t="shared" si="12" ref="AG9:AG32">SUM(AB9:AE9)</f>
        <v>535.09</v>
      </c>
    </row>
    <row r="10" spans="1:33" s="108" customFormat="1" ht="21" customHeight="1">
      <c r="A10" s="98" t="s">
        <v>98</v>
      </c>
      <c r="B10" s="99">
        <f t="shared" si="0"/>
        <v>6875773</v>
      </c>
      <c r="C10" s="100" t="s">
        <v>66</v>
      </c>
      <c r="D10" s="101" t="str">
        <f t="shared" si="1"/>
        <v>Unk</v>
      </c>
      <c r="E10" s="100">
        <v>1</v>
      </c>
      <c r="F10" s="100">
        <v>2</v>
      </c>
      <c r="G10" s="100">
        <v>195</v>
      </c>
      <c r="H10" s="100">
        <v>7</v>
      </c>
      <c r="I10" s="102">
        <f t="shared" si="2"/>
        <v>1</v>
      </c>
      <c r="J10" s="100">
        <v>197</v>
      </c>
      <c r="K10" s="100">
        <v>4</v>
      </c>
      <c r="L10" s="102">
        <f t="shared" si="3"/>
        <v>1</v>
      </c>
      <c r="M10" s="103">
        <v>195</v>
      </c>
      <c r="N10" s="100">
        <v>5</v>
      </c>
      <c r="O10" s="102">
        <f t="shared" si="4"/>
        <v>1</v>
      </c>
      <c r="P10" s="100"/>
      <c r="Q10" s="100"/>
      <c r="R10" s="102">
        <f t="shared" si="5"/>
        <v>1</v>
      </c>
      <c r="S10" s="104">
        <f t="shared" si="6"/>
        <v>197.04</v>
      </c>
      <c r="T10" s="105">
        <f t="shared" si="7"/>
        <v>587.1600000000001</v>
      </c>
      <c r="U10" s="102">
        <f t="shared" si="8"/>
        <v>1</v>
      </c>
      <c r="V10" s="99" t="str">
        <f t="shared" si="9"/>
        <v>Master</v>
      </c>
      <c r="W10" s="106">
        <f t="shared" si="10"/>
        <v>0.9783333333333333</v>
      </c>
      <c r="X10" s="107">
        <f aca="true" t="shared" si="13" ref="X10:X32">IF($C10="Open",($G10+($H10/100)),0)</f>
        <v>195.07</v>
      </c>
      <c r="Y10" s="107">
        <f aca="true" t="shared" si="14" ref="Y10:Y32">IF($C10="Open",($J10+($K10/100)),0)</f>
        <v>197.04</v>
      </c>
      <c r="Z10" s="107">
        <f aca="true" t="shared" si="15" ref="Z10:Z32">IF($C10="Open",($M10+($N10/100)),0)</f>
        <v>195.05</v>
      </c>
      <c r="AA10" s="107">
        <f aca="true" t="shared" si="16" ref="AA10:AA32">IF($C10="Open",($P10+($Q10/100)),0)</f>
        <v>0</v>
      </c>
      <c r="AB10" s="107">
        <f aca="true" t="shared" si="17" ref="AB10:AB32">IF($C10="T/R",($G10+($H10/100)),0)</f>
        <v>0</v>
      </c>
      <c r="AC10" s="107">
        <f aca="true" t="shared" si="18" ref="AC10:AC32">IF($C10="T/R",($J10+($K10/100)),0)</f>
        <v>0</v>
      </c>
      <c r="AD10" s="107">
        <f aca="true" t="shared" si="19" ref="AD10:AD32">IF($C10="T/R",($M10+($N10/100)),0)</f>
        <v>0</v>
      </c>
      <c r="AE10" s="107">
        <f aca="true" t="shared" si="20" ref="AE10:AE32">IF($C10="T/R",($P10+($Q10/100)),0)</f>
        <v>0</v>
      </c>
      <c r="AF10" s="107">
        <f t="shared" si="11"/>
        <v>587.1600000000001</v>
      </c>
      <c r="AG10" s="107">
        <f t="shared" si="12"/>
        <v>0</v>
      </c>
    </row>
    <row r="11" spans="1:33" ht="21" customHeight="1">
      <c r="A11" s="60" t="s">
        <v>62</v>
      </c>
      <c r="B11" s="35">
        <f t="shared" si="0"/>
        <v>192315568</v>
      </c>
      <c r="C11" s="55" t="s">
        <v>40</v>
      </c>
      <c r="D11" s="36" t="str">
        <f t="shared" si="1"/>
        <v>Unk</v>
      </c>
      <c r="E11" s="55">
        <v>1</v>
      </c>
      <c r="F11" s="55">
        <v>3</v>
      </c>
      <c r="G11" s="55">
        <v>187</v>
      </c>
      <c r="H11" s="55">
        <v>3</v>
      </c>
      <c r="I11" s="54">
        <f t="shared" si="2"/>
        <v>8</v>
      </c>
      <c r="J11" s="55">
        <v>187</v>
      </c>
      <c r="K11" s="55">
        <v>1</v>
      </c>
      <c r="L11" s="54">
        <f t="shared" si="3"/>
        <v>7</v>
      </c>
      <c r="M11" s="57">
        <v>187</v>
      </c>
      <c r="N11" s="55">
        <v>1</v>
      </c>
      <c r="O11" s="54">
        <f t="shared" si="4"/>
        <v>9</v>
      </c>
      <c r="P11" s="55"/>
      <c r="Q11" s="55"/>
      <c r="R11" s="54">
        <f t="shared" si="5"/>
        <v>1</v>
      </c>
      <c r="S11" s="37">
        <f t="shared" si="6"/>
        <v>187.03</v>
      </c>
      <c r="T11" s="38">
        <f t="shared" si="7"/>
        <v>561.05</v>
      </c>
      <c r="U11" s="54">
        <f t="shared" si="8"/>
        <v>6</v>
      </c>
      <c r="V11" s="35" t="str">
        <f t="shared" si="9"/>
        <v>Sharpshooter</v>
      </c>
      <c r="W11" s="84">
        <f t="shared" si="10"/>
        <v>0.9349999999999999</v>
      </c>
      <c r="X11" s="42">
        <f t="shared" si="13"/>
        <v>0</v>
      </c>
      <c r="Y11" s="42">
        <f t="shared" si="14"/>
        <v>0</v>
      </c>
      <c r="Z11" s="42">
        <f t="shared" si="15"/>
        <v>0</v>
      </c>
      <c r="AA11" s="42">
        <f t="shared" si="16"/>
        <v>0</v>
      </c>
      <c r="AB11" s="42">
        <f t="shared" si="17"/>
        <v>187.03</v>
      </c>
      <c r="AC11" s="42">
        <f t="shared" si="18"/>
        <v>187.01</v>
      </c>
      <c r="AD11" s="42">
        <f t="shared" si="19"/>
        <v>187.01</v>
      </c>
      <c r="AE11" s="42">
        <f t="shared" si="20"/>
        <v>0</v>
      </c>
      <c r="AF11" s="42">
        <f t="shared" si="11"/>
        <v>0</v>
      </c>
      <c r="AG11" s="42">
        <f t="shared" si="12"/>
        <v>561.05</v>
      </c>
    </row>
    <row r="12" spans="1:33" s="108" customFormat="1" ht="21" customHeight="1">
      <c r="A12" s="98" t="s">
        <v>108</v>
      </c>
      <c r="B12" s="99">
        <f t="shared" si="0"/>
        <v>210287393</v>
      </c>
      <c r="C12" s="100" t="s">
        <v>40</v>
      </c>
      <c r="D12" s="101" t="str">
        <f t="shared" si="1"/>
        <v>Unk</v>
      </c>
      <c r="E12" s="100">
        <v>1</v>
      </c>
      <c r="F12" s="100">
        <v>4</v>
      </c>
      <c r="G12" s="100">
        <v>194</v>
      </c>
      <c r="H12" s="100">
        <v>4</v>
      </c>
      <c r="I12" s="102">
        <f t="shared" si="2"/>
        <v>3</v>
      </c>
      <c r="J12" s="100">
        <v>196</v>
      </c>
      <c r="K12" s="100">
        <v>6</v>
      </c>
      <c r="L12" s="102">
        <f t="shared" si="3"/>
        <v>3</v>
      </c>
      <c r="M12" s="103">
        <v>194</v>
      </c>
      <c r="N12" s="100">
        <v>6</v>
      </c>
      <c r="O12" s="102">
        <f t="shared" si="4"/>
        <v>2</v>
      </c>
      <c r="P12" s="100"/>
      <c r="Q12" s="100"/>
      <c r="R12" s="102">
        <f t="shared" si="5"/>
        <v>1</v>
      </c>
      <c r="S12" s="104">
        <f t="shared" si="6"/>
        <v>196.06</v>
      </c>
      <c r="T12" s="105">
        <f t="shared" si="7"/>
        <v>584.1600000000001</v>
      </c>
      <c r="U12" s="102">
        <f t="shared" si="8"/>
        <v>3</v>
      </c>
      <c r="V12" s="99" t="str">
        <f t="shared" si="9"/>
        <v>Master</v>
      </c>
      <c r="W12" s="106">
        <f t="shared" si="10"/>
        <v>0.9733333333333333</v>
      </c>
      <c r="X12" s="107">
        <f t="shared" si="13"/>
        <v>0</v>
      </c>
      <c r="Y12" s="107">
        <f t="shared" si="14"/>
        <v>0</v>
      </c>
      <c r="Z12" s="107">
        <f t="shared" si="15"/>
        <v>0</v>
      </c>
      <c r="AA12" s="107">
        <f t="shared" si="16"/>
        <v>0</v>
      </c>
      <c r="AB12" s="107">
        <f t="shared" si="17"/>
        <v>194.04</v>
      </c>
      <c r="AC12" s="107">
        <f t="shared" si="18"/>
        <v>196.06</v>
      </c>
      <c r="AD12" s="107">
        <f t="shared" si="19"/>
        <v>194.06</v>
      </c>
      <c r="AE12" s="107">
        <f t="shared" si="20"/>
        <v>0</v>
      </c>
      <c r="AF12" s="107">
        <f t="shared" si="11"/>
        <v>0</v>
      </c>
      <c r="AG12" s="107">
        <f t="shared" si="12"/>
        <v>584.1600000000001</v>
      </c>
    </row>
    <row r="13" spans="1:33" ht="21" customHeight="1">
      <c r="A13" s="93" t="s">
        <v>12</v>
      </c>
      <c r="B13" s="35">
        <f t="shared" si="0"/>
        <v>16449101</v>
      </c>
      <c r="C13" s="55" t="s">
        <v>66</v>
      </c>
      <c r="D13" s="36" t="str">
        <f t="shared" si="1"/>
        <v>Marksman</v>
      </c>
      <c r="E13" s="55">
        <v>1</v>
      </c>
      <c r="F13" s="55">
        <v>5</v>
      </c>
      <c r="G13" s="55">
        <v>181</v>
      </c>
      <c r="H13" s="55">
        <v>5</v>
      </c>
      <c r="I13" s="54">
        <f t="shared" si="2"/>
        <v>3</v>
      </c>
      <c r="J13" s="55">
        <v>176</v>
      </c>
      <c r="K13" s="55"/>
      <c r="L13" s="54">
        <f t="shared" si="3"/>
        <v>3</v>
      </c>
      <c r="M13" s="57">
        <v>194</v>
      </c>
      <c r="N13" s="55">
        <v>10</v>
      </c>
      <c r="O13" s="54">
        <f t="shared" si="4"/>
        <v>2</v>
      </c>
      <c r="P13" s="55"/>
      <c r="Q13" s="55"/>
      <c r="R13" s="54">
        <f t="shared" si="5"/>
        <v>1</v>
      </c>
      <c r="S13" s="37">
        <f t="shared" si="6"/>
        <v>194.1</v>
      </c>
      <c r="T13" s="38">
        <f t="shared" si="7"/>
        <v>551.15</v>
      </c>
      <c r="U13" s="54">
        <f t="shared" si="8"/>
        <v>3</v>
      </c>
      <c r="V13" s="35" t="str">
        <f t="shared" si="9"/>
        <v>Sharpshooter</v>
      </c>
      <c r="W13" s="84">
        <f t="shared" si="10"/>
        <v>0.9183333333333333</v>
      </c>
      <c r="X13" s="42">
        <f t="shared" si="13"/>
        <v>181.05</v>
      </c>
      <c r="Y13" s="42">
        <f t="shared" si="14"/>
        <v>176</v>
      </c>
      <c r="Z13" s="42">
        <f t="shared" si="15"/>
        <v>194.1</v>
      </c>
      <c r="AA13" s="42">
        <f t="shared" si="16"/>
        <v>0</v>
      </c>
      <c r="AB13" s="42">
        <f t="shared" si="17"/>
        <v>0</v>
      </c>
      <c r="AC13" s="42">
        <f t="shared" si="18"/>
        <v>0</v>
      </c>
      <c r="AD13" s="42">
        <f t="shared" si="19"/>
        <v>0</v>
      </c>
      <c r="AE13" s="42">
        <f t="shared" si="20"/>
        <v>0</v>
      </c>
      <c r="AF13" s="42">
        <f t="shared" si="11"/>
        <v>551.15</v>
      </c>
      <c r="AG13" s="42">
        <f t="shared" si="12"/>
        <v>0</v>
      </c>
    </row>
    <row r="14" spans="1:33" s="108" customFormat="1" ht="21" customHeight="1">
      <c r="A14" s="98" t="s">
        <v>59</v>
      </c>
      <c r="B14" s="99">
        <f t="shared" si="0"/>
        <v>184458471</v>
      </c>
      <c r="C14" s="100" t="s">
        <v>40</v>
      </c>
      <c r="D14" s="101" t="str">
        <f t="shared" si="1"/>
        <v>Unk</v>
      </c>
      <c r="E14" s="100">
        <v>1</v>
      </c>
      <c r="F14" s="100">
        <v>6</v>
      </c>
      <c r="G14" s="100">
        <v>199</v>
      </c>
      <c r="H14" s="100">
        <v>11</v>
      </c>
      <c r="I14" s="102">
        <f t="shared" si="2"/>
        <v>1</v>
      </c>
      <c r="J14" s="100">
        <v>197</v>
      </c>
      <c r="K14" s="100">
        <v>8</v>
      </c>
      <c r="L14" s="102">
        <f t="shared" si="3"/>
        <v>2</v>
      </c>
      <c r="M14" s="103">
        <v>195</v>
      </c>
      <c r="N14" s="100">
        <v>8</v>
      </c>
      <c r="O14" s="102">
        <f t="shared" si="4"/>
        <v>1</v>
      </c>
      <c r="P14" s="100"/>
      <c r="Q14" s="100"/>
      <c r="R14" s="102">
        <f t="shared" si="5"/>
        <v>1</v>
      </c>
      <c r="S14" s="104">
        <f t="shared" si="6"/>
        <v>199.11</v>
      </c>
      <c r="T14" s="105">
        <f t="shared" si="7"/>
        <v>591.2700000000001</v>
      </c>
      <c r="U14" s="102">
        <f t="shared" si="8"/>
        <v>1</v>
      </c>
      <c r="V14" s="99" t="str">
        <f t="shared" si="9"/>
        <v>High Master</v>
      </c>
      <c r="W14" s="106">
        <f t="shared" si="10"/>
        <v>0.985</v>
      </c>
      <c r="X14" s="107">
        <f t="shared" si="13"/>
        <v>0</v>
      </c>
      <c r="Y14" s="107">
        <f t="shared" si="14"/>
        <v>0</v>
      </c>
      <c r="Z14" s="107">
        <f t="shared" si="15"/>
        <v>0</v>
      </c>
      <c r="AA14" s="107">
        <f t="shared" si="16"/>
        <v>0</v>
      </c>
      <c r="AB14" s="107">
        <f t="shared" si="17"/>
        <v>199.11</v>
      </c>
      <c r="AC14" s="107">
        <f t="shared" si="18"/>
        <v>197.08</v>
      </c>
      <c r="AD14" s="107">
        <f t="shared" si="19"/>
        <v>195.08</v>
      </c>
      <c r="AE14" s="107">
        <f t="shared" si="20"/>
        <v>0</v>
      </c>
      <c r="AF14" s="107">
        <f t="shared" si="11"/>
        <v>0</v>
      </c>
      <c r="AG14" s="107">
        <f t="shared" si="12"/>
        <v>591.2700000000001</v>
      </c>
    </row>
    <row r="15" spans="1:33" ht="21" customHeight="1">
      <c r="A15" s="60" t="s">
        <v>61</v>
      </c>
      <c r="B15" s="35">
        <f t="shared" si="0"/>
        <v>214875888</v>
      </c>
      <c r="C15" s="55" t="s">
        <v>40</v>
      </c>
      <c r="D15" s="36" t="str">
        <f t="shared" si="1"/>
        <v>Unk</v>
      </c>
      <c r="E15" s="55">
        <v>1</v>
      </c>
      <c r="F15" s="55">
        <v>8</v>
      </c>
      <c r="G15" s="55">
        <v>196</v>
      </c>
      <c r="H15" s="55">
        <v>7</v>
      </c>
      <c r="I15" s="54">
        <f t="shared" si="2"/>
        <v>2</v>
      </c>
      <c r="J15" s="55">
        <v>197</v>
      </c>
      <c r="K15" s="55">
        <v>11</v>
      </c>
      <c r="L15" s="54">
        <f t="shared" si="3"/>
        <v>1</v>
      </c>
      <c r="M15" s="57">
        <v>192</v>
      </c>
      <c r="N15" s="55">
        <v>4</v>
      </c>
      <c r="O15" s="54">
        <f t="shared" si="4"/>
        <v>5</v>
      </c>
      <c r="P15" s="55"/>
      <c r="Q15" s="55"/>
      <c r="R15" s="54">
        <f t="shared" si="5"/>
        <v>1</v>
      </c>
      <c r="S15" s="37">
        <f t="shared" si="6"/>
        <v>197.11</v>
      </c>
      <c r="T15" s="38">
        <f t="shared" si="7"/>
        <v>585.22</v>
      </c>
      <c r="U15" s="54">
        <f t="shared" si="8"/>
        <v>2</v>
      </c>
      <c r="V15" s="35" t="str">
        <f t="shared" si="9"/>
        <v>Master</v>
      </c>
      <c r="W15" s="84">
        <f t="shared" si="10"/>
        <v>0.975</v>
      </c>
      <c r="X15" s="42">
        <f t="shared" si="13"/>
        <v>0</v>
      </c>
      <c r="Y15" s="42">
        <f t="shared" si="14"/>
        <v>0</v>
      </c>
      <c r="Z15" s="42">
        <f t="shared" si="15"/>
        <v>0</v>
      </c>
      <c r="AA15" s="42">
        <f t="shared" si="16"/>
        <v>0</v>
      </c>
      <c r="AB15" s="42">
        <f t="shared" si="17"/>
        <v>196.07</v>
      </c>
      <c r="AC15" s="42">
        <f t="shared" si="18"/>
        <v>197.11</v>
      </c>
      <c r="AD15" s="42">
        <f t="shared" si="19"/>
        <v>192.04</v>
      </c>
      <c r="AE15" s="42">
        <f t="shared" si="20"/>
        <v>0</v>
      </c>
      <c r="AF15" s="42">
        <f t="shared" si="11"/>
        <v>0</v>
      </c>
      <c r="AG15" s="42">
        <f t="shared" si="12"/>
        <v>585.22</v>
      </c>
    </row>
    <row r="16" spans="1:33" s="108" customFormat="1" ht="21" customHeight="1">
      <c r="A16" s="98" t="s">
        <v>652</v>
      </c>
      <c r="B16" s="99">
        <f t="shared" si="0"/>
        <v>190050613</v>
      </c>
      <c r="C16" s="100" t="s">
        <v>40</v>
      </c>
      <c r="D16" s="101" t="str">
        <f t="shared" si="1"/>
        <v>Unk</v>
      </c>
      <c r="E16" s="100">
        <v>2</v>
      </c>
      <c r="F16" s="100">
        <v>1</v>
      </c>
      <c r="G16" s="100">
        <v>170</v>
      </c>
      <c r="H16" s="100">
        <v>2</v>
      </c>
      <c r="I16" s="102">
        <f t="shared" si="2"/>
        <v>11</v>
      </c>
      <c r="J16" s="100">
        <v>180</v>
      </c>
      <c r="K16" s="100"/>
      <c r="L16" s="102">
        <f t="shared" si="3"/>
        <v>9</v>
      </c>
      <c r="M16" s="103">
        <v>191</v>
      </c>
      <c r="N16" s="100">
        <v>3</v>
      </c>
      <c r="O16" s="102">
        <f t="shared" si="4"/>
        <v>6</v>
      </c>
      <c r="P16" s="100"/>
      <c r="Q16" s="100"/>
      <c r="R16" s="102">
        <f t="shared" si="5"/>
        <v>1</v>
      </c>
      <c r="S16" s="104">
        <f t="shared" si="6"/>
        <v>191.03</v>
      </c>
      <c r="T16" s="105">
        <f t="shared" si="7"/>
        <v>541.05</v>
      </c>
      <c r="U16" s="102">
        <f t="shared" si="8"/>
        <v>9</v>
      </c>
      <c r="V16" s="99" t="str">
        <f t="shared" si="9"/>
        <v>Marksman</v>
      </c>
      <c r="W16" s="106">
        <f t="shared" si="10"/>
        <v>0.9016666666666667</v>
      </c>
      <c r="X16" s="107">
        <f t="shared" si="13"/>
        <v>0</v>
      </c>
      <c r="Y16" s="107">
        <f t="shared" si="14"/>
        <v>0</v>
      </c>
      <c r="Z16" s="107">
        <f t="shared" si="15"/>
        <v>0</v>
      </c>
      <c r="AA16" s="107">
        <f t="shared" si="16"/>
        <v>0</v>
      </c>
      <c r="AB16" s="107">
        <f t="shared" si="17"/>
        <v>170.02</v>
      </c>
      <c r="AC16" s="107">
        <f t="shared" si="18"/>
        <v>180</v>
      </c>
      <c r="AD16" s="107">
        <f t="shared" si="19"/>
        <v>191.03</v>
      </c>
      <c r="AE16" s="107">
        <f t="shared" si="20"/>
        <v>0</v>
      </c>
      <c r="AF16" s="107">
        <f t="shared" si="11"/>
        <v>0</v>
      </c>
      <c r="AG16" s="107">
        <f t="shared" si="12"/>
        <v>541.05</v>
      </c>
    </row>
    <row r="17" spans="1:33" ht="21" customHeight="1">
      <c r="A17" s="60" t="s">
        <v>107</v>
      </c>
      <c r="B17" s="35">
        <f t="shared" si="0"/>
        <v>41091695</v>
      </c>
      <c r="C17" s="55" t="s">
        <v>40</v>
      </c>
      <c r="D17" s="36" t="str">
        <f t="shared" si="1"/>
        <v>Unk</v>
      </c>
      <c r="E17" s="55">
        <v>2</v>
      </c>
      <c r="F17" s="55">
        <v>2</v>
      </c>
      <c r="G17" s="55">
        <v>192</v>
      </c>
      <c r="H17" s="55">
        <v>2</v>
      </c>
      <c r="I17" s="54">
        <f t="shared" si="2"/>
        <v>6</v>
      </c>
      <c r="J17" s="55">
        <v>189</v>
      </c>
      <c r="K17" s="55">
        <v>3</v>
      </c>
      <c r="L17" s="54">
        <f t="shared" si="3"/>
        <v>5</v>
      </c>
      <c r="M17" s="57">
        <v>178</v>
      </c>
      <c r="N17" s="55"/>
      <c r="O17" s="54">
        <f t="shared" si="4"/>
        <v>11</v>
      </c>
      <c r="P17" s="55"/>
      <c r="Q17" s="55"/>
      <c r="R17" s="54">
        <f t="shared" si="5"/>
        <v>1</v>
      </c>
      <c r="S17" s="37">
        <f t="shared" si="6"/>
        <v>192.02</v>
      </c>
      <c r="T17" s="38">
        <f t="shared" si="7"/>
        <v>559.05</v>
      </c>
      <c r="U17" s="54">
        <f t="shared" si="8"/>
        <v>7</v>
      </c>
      <c r="V17" s="35" t="str">
        <f t="shared" si="9"/>
        <v>Sharpshooter</v>
      </c>
      <c r="W17" s="84">
        <f t="shared" si="10"/>
        <v>0.9316666666666666</v>
      </c>
      <c r="X17" s="42">
        <f t="shared" si="13"/>
        <v>0</v>
      </c>
      <c r="Y17" s="42">
        <f t="shared" si="14"/>
        <v>0</v>
      </c>
      <c r="Z17" s="42">
        <f t="shared" si="15"/>
        <v>0</v>
      </c>
      <c r="AA17" s="42">
        <f t="shared" si="16"/>
        <v>0</v>
      </c>
      <c r="AB17" s="42">
        <f t="shared" si="17"/>
        <v>192.02</v>
      </c>
      <c r="AC17" s="42">
        <f t="shared" si="18"/>
        <v>189.03</v>
      </c>
      <c r="AD17" s="42">
        <f t="shared" si="19"/>
        <v>178</v>
      </c>
      <c r="AE17" s="42">
        <f t="shared" si="20"/>
        <v>0</v>
      </c>
      <c r="AF17" s="42">
        <f t="shared" si="11"/>
        <v>0</v>
      </c>
      <c r="AG17" s="42">
        <f t="shared" si="12"/>
        <v>559.05</v>
      </c>
    </row>
    <row r="18" spans="1:33" s="108" customFormat="1" ht="21" customHeight="1">
      <c r="A18" s="98" t="s">
        <v>58</v>
      </c>
      <c r="B18" s="99">
        <f t="shared" si="0"/>
        <v>157813508</v>
      </c>
      <c r="C18" s="100" t="s">
        <v>40</v>
      </c>
      <c r="D18" s="101" t="str">
        <f t="shared" si="1"/>
        <v>Unk</v>
      </c>
      <c r="E18" s="100">
        <v>2</v>
      </c>
      <c r="F18" s="100">
        <v>3</v>
      </c>
      <c r="G18" s="100">
        <v>180</v>
      </c>
      <c r="H18" s="100">
        <v>2</v>
      </c>
      <c r="I18" s="102">
        <f t="shared" si="2"/>
        <v>10</v>
      </c>
      <c r="J18" s="100">
        <v>172</v>
      </c>
      <c r="K18" s="100">
        <v>1</v>
      </c>
      <c r="L18" s="102">
        <f t="shared" si="3"/>
        <v>11</v>
      </c>
      <c r="M18" s="103">
        <v>188</v>
      </c>
      <c r="N18" s="100">
        <v>2</v>
      </c>
      <c r="O18" s="102">
        <f t="shared" si="4"/>
        <v>8</v>
      </c>
      <c r="P18" s="100"/>
      <c r="Q18" s="100"/>
      <c r="R18" s="102">
        <f t="shared" si="5"/>
        <v>1</v>
      </c>
      <c r="S18" s="104">
        <f t="shared" si="6"/>
        <v>188.02</v>
      </c>
      <c r="T18" s="105">
        <f t="shared" si="7"/>
        <v>540.05</v>
      </c>
      <c r="U18" s="102">
        <f t="shared" si="8"/>
        <v>10</v>
      </c>
      <c r="V18" s="99" t="str">
        <f t="shared" si="9"/>
        <v>Marksman</v>
      </c>
      <c r="W18" s="106">
        <f t="shared" si="10"/>
        <v>0.9</v>
      </c>
      <c r="X18" s="107">
        <f t="shared" si="13"/>
        <v>0</v>
      </c>
      <c r="Y18" s="107">
        <f t="shared" si="14"/>
        <v>0</v>
      </c>
      <c r="Z18" s="107">
        <f t="shared" si="15"/>
        <v>0</v>
      </c>
      <c r="AA18" s="107">
        <f t="shared" si="16"/>
        <v>0</v>
      </c>
      <c r="AB18" s="107">
        <f t="shared" si="17"/>
        <v>180.02</v>
      </c>
      <c r="AC18" s="107">
        <f t="shared" si="18"/>
        <v>172.01</v>
      </c>
      <c r="AD18" s="107">
        <f t="shared" si="19"/>
        <v>188.02</v>
      </c>
      <c r="AE18" s="107">
        <f t="shared" si="20"/>
        <v>0</v>
      </c>
      <c r="AF18" s="107">
        <f t="shared" si="11"/>
        <v>0</v>
      </c>
      <c r="AG18" s="107">
        <f t="shared" si="12"/>
        <v>540.05</v>
      </c>
    </row>
    <row r="19" spans="1:33" ht="21" customHeight="1">
      <c r="A19" s="60" t="s">
        <v>105</v>
      </c>
      <c r="B19" s="35">
        <f t="shared" si="0"/>
        <v>126455702</v>
      </c>
      <c r="C19" s="55" t="s">
        <v>40</v>
      </c>
      <c r="D19" s="36" t="str">
        <f t="shared" si="1"/>
        <v>Marksman</v>
      </c>
      <c r="E19" s="55">
        <v>2</v>
      </c>
      <c r="F19" s="55">
        <v>4</v>
      </c>
      <c r="G19" s="55">
        <v>170</v>
      </c>
      <c r="H19" s="55">
        <v>1</v>
      </c>
      <c r="I19" s="54">
        <f t="shared" si="2"/>
        <v>12</v>
      </c>
      <c r="J19" s="55">
        <v>192</v>
      </c>
      <c r="K19" s="55">
        <v>1</v>
      </c>
      <c r="L19" s="54">
        <f t="shared" si="3"/>
        <v>4</v>
      </c>
      <c r="M19" s="57">
        <v>189</v>
      </c>
      <c r="N19" s="55">
        <v>1</v>
      </c>
      <c r="O19" s="54">
        <f t="shared" si="4"/>
        <v>7</v>
      </c>
      <c r="P19" s="55"/>
      <c r="Q19" s="55"/>
      <c r="R19" s="54">
        <f t="shared" si="5"/>
        <v>1</v>
      </c>
      <c r="S19" s="37">
        <f t="shared" si="6"/>
        <v>192.01</v>
      </c>
      <c r="T19" s="38">
        <f t="shared" si="7"/>
        <v>551.03</v>
      </c>
      <c r="U19" s="54">
        <f t="shared" si="8"/>
        <v>8</v>
      </c>
      <c r="V19" s="35" t="str">
        <f t="shared" si="9"/>
        <v>Sharpshooter</v>
      </c>
      <c r="W19" s="84">
        <f t="shared" si="10"/>
        <v>0.9183333333333333</v>
      </c>
      <c r="X19" s="42">
        <f t="shared" si="13"/>
        <v>0</v>
      </c>
      <c r="Y19" s="42">
        <f t="shared" si="14"/>
        <v>0</v>
      </c>
      <c r="Z19" s="42">
        <f t="shared" si="15"/>
        <v>0</v>
      </c>
      <c r="AA19" s="42">
        <f t="shared" si="16"/>
        <v>0</v>
      </c>
      <c r="AB19" s="42">
        <f t="shared" si="17"/>
        <v>170.01</v>
      </c>
      <c r="AC19" s="42">
        <f t="shared" si="18"/>
        <v>192.01</v>
      </c>
      <c r="AD19" s="42">
        <f t="shared" si="19"/>
        <v>189.01</v>
      </c>
      <c r="AE19" s="42">
        <f t="shared" si="20"/>
        <v>0</v>
      </c>
      <c r="AF19" s="42">
        <f t="shared" si="11"/>
        <v>0</v>
      </c>
      <c r="AG19" s="42">
        <f t="shared" si="12"/>
        <v>551.03</v>
      </c>
    </row>
    <row r="20" spans="1:33" s="108" customFormat="1" ht="21" customHeight="1">
      <c r="A20" s="98" t="s">
        <v>63</v>
      </c>
      <c r="B20" s="99">
        <f t="shared" si="0"/>
        <v>184064069</v>
      </c>
      <c r="C20" s="100" t="s">
        <v>66</v>
      </c>
      <c r="D20" s="101" t="str">
        <f t="shared" si="1"/>
        <v>Unk</v>
      </c>
      <c r="E20" s="100">
        <v>2</v>
      </c>
      <c r="F20" s="100">
        <v>5</v>
      </c>
      <c r="G20" s="100">
        <v>188</v>
      </c>
      <c r="H20" s="100">
        <v>6</v>
      </c>
      <c r="I20" s="102">
        <f t="shared" si="2"/>
        <v>2</v>
      </c>
      <c r="J20" s="100">
        <v>190</v>
      </c>
      <c r="K20" s="100">
        <v>3</v>
      </c>
      <c r="L20" s="102">
        <f t="shared" si="3"/>
        <v>2</v>
      </c>
      <c r="M20" s="103">
        <v>188</v>
      </c>
      <c r="N20" s="100">
        <v>2</v>
      </c>
      <c r="O20" s="102">
        <f t="shared" si="4"/>
        <v>3</v>
      </c>
      <c r="P20" s="100"/>
      <c r="Q20" s="100"/>
      <c r="R20" s="102">
        <f t="shared" si="5"/>
        <v>1</v>
      </c>
      <c r="S20" s="104">
        <f t="shared" si="6"/>
        <v>190.03</v>
      </c>
      <c r="T20" s="105">
        <f t="shared" si="7"/>
        <v>566.11</v>
      </c>
      <c r="U20" s="102">
        <f t="shared" si="8"/>
        <v>2</v>
      </c>
      <c r="V20" s="99" t="str">
        <f t="shared" si="9"/>
        <v>Expert</v>
      </c>
      <c r="W20" s="106">
        <f t="shared" si="10"/>
        <v>0.9433333333333334</v>
      </c>
      <c r="X20" s="107">
        <f t="shared" si="13"/>
        <v>188.06</v>
      </c>
      <c r="Y20" s="107">
        <f t="shared" si="14"/>
        <v>190.03</v>
      </c>
      <c r="Z20" s="107">
        <f t="shared" si="15"/>
        <v>188.02</v>
      </c>
      <c r="AA20" s="107">
        <f t="shared" si="16"/>
        <v>0</v>
      </c>
      <c r="AB20" s="107">
        <f t="shared" si="17"/>
        <v>0</v>
      </c>
      <c r="AC20" s="107">
        <f t="shared" si="18"/>
        <v>0</v>
      </c>
      <c r="AD20" s="107">
        <f t="shared" si="19"/>
        <v>0</v>
      </c>
      <c r="AE20" s="107">
        <f t="shared" si="20"/>
        <v>0</v>
      </c>
      <c r="AF20" s="107">
        <f t="shared" si="11"/>
        <v>566.11</v>
      </c>
      <c r="AG20" s="107">
        <f t="shared" si="12"/>
        <v>0</v>
      </c>
    </row>
    <row r="21" spans="1:33" ht="21" customHeight="1">
      <c r="A21" s="56" t="s">
        <v>64</v>
      </c>
      <c r="B21" s="35">
        <f aca="true" t="shared" si="21" ref="B21:B32">IF(A21&gt;"",VLOOKUP($A21,Competitors,2,FALSE),"")</f>
        <v>4696656</v>
      </c>
      <c r="C21" s="55" t="s">
        <v>40</v>
      </c>
      <c r="D21" s="36" t="str">
        <f aca="true" t="shared" si="22" ref="D21:D32">IF($A21&gt;"",VLOOKUP($A21,CompLookup,3,FALSE),"")</f>
        <v>Unk</v>
      </c>
      <c r="E21" s="55">
        <v>2</v>
      </c>
      <c r="F21" s="55">
        <v>6</v>
      </c>
      <c r="G21" s="55">
        <v>192</v>
      </c>
      <c r="H21" s="55">
        <v>3</v>
      </c>
      <c r="I21" s="54">
        <f aca="true" t="shared" si="23" ref="I21:I32">IF($C21="Open",RANK(X21,X$9:X$32,0),IF($C21="T/R",RANK(AB21,AB$9:AB$32,0),""))</f>
        <v>5</v>
      </c>
      <c r="J21" s="55">
        <v>164</v>
      </c>
      <c r="K21" s="55"/>
      <c r="L21" s="54">
        <f aca="true" t="shared" si="24" ref="L21:L32">IF($C21="Open",RANK(Y21,Y$9:Y$32,0),IF($C21="T/R",RANK(AC21,AC$9:AC$32,0),""))</f>
        <v>12</v>
      </c>
      <c r="M21" s="57">
        <v>183</v>
      </c>
      <c r="N21" s="55"/>
      <c r="O21" s="54">
        <f aca="true" t="shared" si="25" ref="O21:O32">IF($C21="Open",RANK(Z21,Z$9:Z$32,0),IF($C21="T/R",RANK(AD21,AD$9:AD$32,0),""))</f>
        <v>10</v>
      </c>
      <c r="P21" s="55"/>
      <c r="Q21" s="55"/>
      <c r="R21" s="54">
        <f aca="true" t="shared" si="26" ref="R21:R32">IF($C21="Open",RANK(AA21,AA$9:AA$32,0),IF($C21="T/R",RANK(AE21,AE$9:AE$32,0),""))</f>
        <v>1</v>
      </c>
      <c r="S21" s="37">
        <f aca="true" t="shared" si="27" ref="S21:S32">MAX(X21:AE21)</f>
        <v>192.03</v>
      </c>
      <c r="T21" s="38">
        <f aca="true" t="shared" si="28" ref="T21:T32">AF21+AG21</f>
        <v>539.03</v>
      </c>
      <c r="U21" s="54">
        <f aca="true" t="shared" si="29" ref="U21:U32">IF($C21="Open",RANK(AF21,AF$9:AF$32,0),IF($C21="T/R",RANK(AG21,AG$9:AG$32,0),""))</f>
        <v>11</v>
      </c>
      <c r="V21" s="35" t="str">
        <f aca="true" t="shared" si="30" ref="V21:V32">IF(W21&gt;=0.98,"High Master",IF(W21&gt;=0.965,"Master",IF(W21&gt;=0.94,"Expert",IF(W21&gt;=0.915,"Sharpshooter",IF(W21&gt;0,"Marksman","")))))</f>
        <v>Marksman</v>
      </c>
      <c r="W21" s="84">
        <f aca="true" t="shared" si="31" ref="W21:W32">SUM(G21,J21,M21,P21)/(R$5+S$5+T$5+U$5)/10</f>
        <v>0.8983333333333332</v>
      </c>
      <c r="X21" s="42">
        <f t="shared" si="13"/>
        <v>0</v>
      </c>
      <c r="Y21" s="42">
        <f t="shared" si="14"/>
        <v>0</v>
      </c>
      <c r="Z21" s="42">
        <f t="shared" si="15"/>
        <v>0</v>
      </c>
      <c r="AA21" s="42">
        <f t="shared" si="16"/>
        <v>0</v>
      </c>
      <c r="AB21" s="42">
        <f t="shared" si="17"/>
        <v>192.03</v>
      </c>
      <c r="AC21" s="42">
        <f t="shared" si="18"/>
        <v>164</v>
      </c>
      <c r="AD21" s="42">
        <f t="shared" si="19"/>
        <v>183</v>
      </c>
      <c r="AE21" s="42">
        <f t="shared" si="20"/>
        <v>0</v>
      </c>
      <c r="AF21" s="42">
        <f t="shared" si="11"/>
        <v>0</v>
      </c>
      <c r="AG21" s="42">
        <f t="shared" si="12"/>
        <v>539.03</v>
      </c>
    </row>
    <row r="22" spans="1:33" ht="21" customHeight="1">
      <c r="A22" s="56" t="s">
        <v>103</v>
      </c>
      <c r="B22" s="35">
        <f t="shared" si="21"/>
        <v>155256605</v>
      </c>
      <c r="C22" s="55" t="s">
        <v>40</v>
      </c>
      <c r="D22" s="36" t="str">
        <f t="shared" si="22"/>
        <v>Unk</v>
      </c>
      <c r="E22" s="55">
        <v>2</v>
      </c>
      <c r="F22" s="55">
        <v>7</v>
      </c>
      <c r="G22" s="55">
        <v>192</v>
      </c>
      <c r="H22" s="55">
        <v>4</v>
      </c>
      <c r="I22" s="54">
        <f t="shared" si="23"/>
        <v>4</v>
      </c>
      <c r="J22" s="55">
        <v>187</v>
      </c>
      <c r="K22" s="55">
        <v>3</v>
      </c>
      <c r="L22" s="54">
        <f t="shared" si="24"/>
        <v>6</v>
      </c>
      <c r="M22" s="57">
        <v>192</v>
      </c>
      <c r="N22" s="55">
        <v>6</v>
      </c>
      <c r="O22" s="54">
        <f t="shared" si="25"/>
        <v>4</v>
      </c>
      <c r="P22" s="55"/>
      <c r="Q22" s="55"/>
      <c r="R22" s="54">
        <f t="shared" si="26"/>
        <v>1</v>
      </c>
      <c r="S22" s="37">
        <f t="shared" si="27"/>
        <v>192.06</v>
      </c>
      <c r="T22" s="38">
        <f t="shared" si="28"/>
        <v>571.13</v>
      </c>
      <c r="U22" s="54">
        <f t="shared" si="29"/>
        <v>4</v>
      </c>
      <c r="V22" s="35" t="str">
        <f t="shared" si="30"/>
        <v>Expert</v>
      </c>
      <c r="W22" s="84">
        <f t="shared" si="31"/>
        <v>0.9516666666666668</v>
      </c>
      <c r="X22" s="42">
        <f t="shared" si="13"/>
        <v>0</v>
      </c>
      <c r="Y22" s="42">
        <f t="shared" si="14"/>
        <v>0</v>
      </c>
      <c r="Z22" s="42">
        <f t="shared" si="15"/>
        <v>0</v>
      </c>
      <c r="AA22" s="42">
        <f t="shared" si="16"/>
        <v>0</v>
      </c>
      <c r="AB22" s="42">
        <f t="shared" si="17"/>
        <v>192.04</v>
      </c>
      <c r="AC22" s="42">
        <f t="shared" si="18"/>
        <v>187.03</v>
      </c>
      <c r="AD22" s="42">
        <f t="shared" si="19"/>
        <v>192.06</v>
      </c>
      <c r="AE22" s="42">
        <f t="shared" si="20"/>
        <v>0</v>
      </c>
      <c r="AF22" s="42">
        <f t="shared" si="11"/>
        <v>0</v>
      </c>
      <c r="AG22" s="42">
        <f t="shared" si="12"/>
        <v>571.13</v>
      </c>
    </row>
    <row r="23" spans="1:33" ht="21" customHeight="1">
      <c r="A23" s="56" t="s">
        <v>106</v>
      </c>
      <c r="B23" s="35">
        <f t="shared" si="21"/>
        <v>139032914</v>
      </c>
      <c r="C23" s="55" t="s">
        <v>40</v>
      </c>
      <c r="D23" s="36" t="str">
        <f t="shared" si="22"/>
        <v>Unk</v>
      </c>
      <c r="E23" s="55">
        <v>2</v>
      </c>
      <c r="F23" s="55">
        <v>8</v>
      </c>
      <c r="G23" s="55">
        <v>188</v>
      </c>
      <c r="H23" s="55">
        <v>7</v>
      </c>
      <c r="I23" s="54">
        <f t="shared" si="23"/>
        <v>7</v>
      </c>
      <c r="J23" s="55">
        <v>186</v>
      </c>
      <c r="K23" s="55">
        <v>2</v>
      </c>
      <c r="L23" s="54">
        <f t="shared" si="24"/>
        <v>8</v>
      </c>
      <c r="M23" s="57">
        <v>193</v>
      </c>
      <c r="N23" s="56">
        <v>6</v>
      </c>
      <c r="O23" s="54">
        <f t="shared" si="25"/>
        <v>3</v>
      </c>
      <c r="P23" s="55"/>
      <c r="Q23" s="55"/>
      <c r="R23" s="54">
        <f t="shared" si="26"/>
        <v>1</v>
      </c>
      <c r="S23" s="37">
        <f t="shared" si="27"/>
        <v>193.06</v>
      </c>
      <c r="T23" s="38">
        <f t="shared" si="28"/>
        <v>567.1500000000001</v>
      </c>
      <c r="U23" s="54">
        <f t="shared" si="29"/>
        <v>5</v>
      </c>
      <c r="V23" s="35" t="str">
        <f t="shared" si="30"/>
        <v>Expert</v>
      </c>
      <c r="W23" s="84">
        <f t="shared" si="31"/>
        <v>0.945</v>
      </c>
      <c r="X23" s="42">
        <f t="shared" si="13"/>
        <v>0</v>
      </c>
      <c r="Y23" s="42">
        <f t="shared" si="14"/>
        <v>0</v>
      </c>
      <c r="Z23" s="42">
        <f t="shared" si="15"/>
        <v>0</v>
      </c>
      <c r="AA23" s="42">
        <f t="shared" si="16"/>
        <v>0</v>
      </c>
      <c r="AB23" s="42">
        <f t="shared" si="17"/>
        <v>188.07</v>
      </c>
      <c r="AC23" s="42">
        <f t="shared" si="18"/>
        <v>186.02</v>
      </c>
      <c r="AD23" s="42">
        <f t="shared" si="19"/>
        <v>193.06</v>
      </c>
      <c r="AE23" s="42">
        <f t="shared" si="20"/>
        <v>0</v>
      </c>
      <c r="AF23" s="42">
        <f t="shared" si="11"/>
        <v>0</v>
      </c>
      <c r="AG23" s="42">
        <f t="shared" si="12"/>
        <v>567.1500000000001</v>
      </c>
    </row>
    <row r="24" spans="1:33" ht="21" customHeight="1">
      <c r="A24" s="56"/>
      <c r="B24" s="35">
        <f t="shared" si="21"/>
      </c>
      <c r="C24" s="55"/>
      <c r="D24" s="36">
        <f t="shared" si="22"/>
      </c>
      <c r="E24" s="55"/>
      <c r="F24" s="55"/>
      <c r="G24" s="55"/>
      <c r="H24" s="55"/>
      <c r="I24" s="54">
        <f t="shared" si="23"/>
      </c>
      <c r="J24" s="55"/>
      <c r="K24" s="55"/>
      <c r="L24" s="54">
        <f t="shared" si="24"/>
      </c>
      <c r="M24" s="57"/>
      <c r="N24" s="56"/>
      <c r="O24" s="54">
        <f t="shared" si="25"/>
      </c>
      <c r="P24" s="55"/>
      <c r="Q24" s="55"/>
      <c r="R24" s="54">
        <f t="shared" si="26"/>
      </c>
      <c r="S24" s="37">
        <f t="shared" si="27"/>
        <v>0</v>
      </c>
      <c r="T24" s="38">
        <f t="shared" si="28"/>
        <v>0</v>
      </c>
      <c r="U24" s="54">
        <f t="shared" si="29"/>
      </c>
      <c r="V24" s="35">
        <f t="shared" si="30"/>
      </c>
      <c r="W24" s="84">
        <f t="shared" si="31"/>
        <v>0</v>
      </c>
      <c r="X24" s="42">
        <f t="shared" si="13"/>
        <v>0</v>
      </c>
      <c r="Y24" s="42">
        <f t="shared" si="14"/>
        <v>0</v>
      </c>
      <c r="Z24" s="42">
        <f t="shared" si="15"/>
        <v>0</v>
      </c>
      <c r="AA24" s="42">
        <f t="shared" si="16"/>
        <v>0</v>
      </c>
      <c r="AB24" s="42">
        <f t="shared" si="17"/>
        <v>0</v>
      </c>
      <c r="AC24" s="42">
        <f t="shared" si="18"/>
        <v>0</v>
      </c>
      <c r="AD24" s="42">
        <f t="shared" si="19"/>
        <v>0</v>
      </c>
      <c r="AE24" s="42">
        <f t="shared" si="20"/>
        <v>0</v>
      </c>
      <c r="AF24" s="42">
        <f t="shared" si="11"/>
        <v>0</v>
      </c>
      <c r="AG24" s="42">
        <f t="shared" si="12"/>
        <v>0</v>
      </c>
    </row>
    <row r="25" spans="1:33" ht="21" customHeight="1">
      <c r="A25" s="56"/>
      <c r="B25" s="35">
        <f t="shared" si="21"/>
      </c>
      <c r="C25" s="55"/>
      <c r="D25" s="36">
        <f t="shared" si="22"/>
      </c>
      <c r="E25" s="55"/>
      <c r="F25" s="55"/>
      <c r="G25" s="55"/>
      <c r="H25" s="55"/>
      <c r="I25" s="54">
        <f t="shared" si="23"/>
      </c>
      <c r="J25" s="55"/>
      <c r="K25" s="55"/>
      <c r="L25" s="54">
        <f t="shared" si="24"/>
      </c>
      <c r="M25" s="57"/>
      <c r="N25" s="56"/>
      <c r="O25" s="54">
        <f t="shared" si="25"/>
      </c>
      <c r="P25" s="55"/>
      <c r="Q25" s="55"/>
      <c r="R25" s="54">
        <f t="shared" si="26"/>
      </c>
      <c r="S25" s="37">
        <f t="shared" si="27"/>
        <v>0</v>
      </c>
      <c r="T25" s="38">
        <f t="shared" si="28"/>
        <v>0</v>
      </c>
      <c r="U25" s="54">
        <f t="shared" si="29"/>
      </c>
      <c r="V25" s="35">
        <f t="shared" si="30"/>
      </c>
      <c r="W25" s="84">
        <f t="shared" si="31"/>
        <v>0</v>
      </c>
      <c r="X25" s="42">
        <f t="shared" si="13"/>
        <v>0</v>
      </c>
      <c r="Y25" s="42">
        <f t="shared" si="14"/>
        <v>0</v>
      </c>
      <c r="Z25" s="42">
        <f t="shared" si="15"/>
        <v>0</v>
      </c>
      <c r="AA25" s="42">
        <f t="shared" si="16"/>
        <v>0</v>
      </c>
      <c r="AB25" s="42">
        <f t="shared" si="17"/>
        <v>0</v>
      </c>
      <c r="AC25" s="42">
        <f t="shared" si="18"/>
        <v>0</v>
      </c>
      <c r="AD25" s="42">
        <f t="shared" si="19"/>
        <v>0</v>
      </c>
      <c r="AE25" s="42">
        <f t="shared" si="20"/>
        <v>0</v>
      </c>
      <c r="AF25" s="42">
        <f t="shared" si="11"/>
        <v>0</v>
      </c>
      <c r="AG25" s="42">
        <f t="shared" si="12"/>
        <v>0</v>
      </c>
    </row>
    <row r="26" spans="1:33" ht="21" customHeight="1">
      <c r="A26" s="56"/>
      <c r="B26" s="35">
        <f t="shared" si="21"/>
      </c>
      <c r="C26" s="55"/>
      <c r="D26" s="36">
        <f t="shared" si="22"/>
      </c>
      <c r="E26" s="55"/>
      <c r="F26" s="55"/>
      <c r="G26" s="55"/>
      <c r="H26" s="55"/>
      <c r="I26" s="54">
        <f t="shared" si="23"/>
      </c>
      <c r="J26" s="55"/>
      <c r="K26" s="55"/>
      <c r="L26" s="54">
        <f t="shared" si="24"/>
      </c>
      <c r="M26" s="57"/>
      <c r="N26" s="56"/>
      <c r="O26" s="54">
        <f t="shared" si="25"/>
      </c>
      <c r="P26" s="55"/>
      <c r="Q26" s="55"/>
      <c r="R26" s="54">
        <f t="shared" si="26"/>
      </c>
      <c r="S26" s="37">
        <f t="shared" si="27"/>
        <v>0</v>
      </c>
      <c r="T26" s="38">
        <f t="shared" si="28"/>
        <v>0</v>
      </c>
      <c r="U26" s="54">
        <f t="shared" si="29"/>
      </c>
      <c r="V26" s="35">
        <f t="shared" si="30"/>
      </c>
      <c r="W26" s="84">
        <f t="shared" si="31"/>
        <v>0</v>
      </c>
      <c r="X26" s="42">
        <f t="shared" si="13"/>
        <v>0</v>
      </c>
      <c r="Y26" s="42">
        <f t="shared" si="14"/>
        <v>0</v>
      </c>
      <c r="Z26" s="42">
        <f t="shared" si="15"/>
        <v>0</v>
      </c>
      <c r="AA26" s="42">
        <f t="shared" si="16"/>
        <v>0</v>
      </c>
      <c r="AB26" s="42">
        <f t="shared" si="17"/>
        <v>0</v>
      </c>
      <c r="AC26" s="42">
        <f t="shared" si="18"/>
        <v>0</v>
      </c>
      <c r="AD26" s="42">
        <f t="shared" si="19"/>
        <v>0</v>
      </c>
      <c r="AE26" s="42">
        <f t="shared" si="20"/>
        <v>0</v>
      </c>
      <c r="AF26" s="42">
        <f t="shared" si="11"/>
        <v>0</v>
      </c>
      <c r="AG26" s="42">
        <f t="shared" si="12"/>
        <v>0</v>
      </c>
    </row>
    <row r="27" spans="1:33" ht="21" customHeight="1">
      <c r="A27" s="56"/>
      <c r="B27" s="35">
        <f t="shared" si="21"/>
      </c>
      <c r="C27" s="55"/>
      <c r="D27" s="36">
        <f t="shared" si="22"/>
      </c>
      <c r="E27" s="55"/>
      <c r="F27" s="55"/>
      <c r="G27" s="55"/>
      <c r="H27" s="55"/>
      <c r="I27" s="54">
        <f t="shared" si="23"/>
      </c>
      <c r="J27" s="55"/>
      <c r="K27" s="55"/>
      <c r="L27" s="54">
        <f t="shared" si="24"/>
      </c>
      <c r="M27" s="57"/>
      <c r="N27" s="56"/>
      <c r="O27" s="54">
        <f t="shared" si="25"/>
      </c>
      <c r="P27" s="55"/>
      <c r="Q27" s="55"/>
      <c r="R27" s="54">
        <f t="shared" si="26"/>
      </c>
      <c r="S27" s="37">
        <f t="shared" si="27"/>
        <v>0</v>
      </c>
      <c r="T27" s="38">
        <f t="shared" si="28"/>
        <v>0</v>
      </c>
      <c r="U27" s="54">
        <f t="shared" si="29"/>
      </c>
      <c r="V27" s="35">
        <f t="shared" si="30"/>
      </c>
      <c r="W27" s="84">
        <f t="shared" si="31"/>
        <v>0</v>
      </c>
      <c r="X27" s="42">
        <f t="shared" si="13"/>
        <v>0</v>
      </c>
      <c r="Y27" s="42">
        <f t="shared" si="14"/>
        <v>0</v>
      </c>
      <c r="Z27" s="42">
        <f t="shared" si="15"/>
        <v>0</v>
      </c>
      <c r="AA27" s="42">
        <f t="shared" si="16"/>
        <v>0</v>
      </c>
      <c r="AB27" s="42">
        <f t="shared" si="17"/>
        <v>0</v>
      </c>
      <c r="AC27" s="42">
        <f t="shared" si="18"/>
        <v>0</v>
      </c>
      <c r="AD27" s="42">
        <f t="shared" si="19"/>
        <v>0</v>
      </c>
      <c r="AE27" s="42">
        <f t="shared" si="20"/>
        <v>0</v>
      </c>
      <c r="AF27" s="42">
        <f t="shared" si="11"/>
        <v>0</v>
      </c>
      <c r="AG27" s="42">
        <f t="shared" si="12"/>
        <v>0</v>
      </c>
    </row>
    <row r="28" spans="1:33" ht="21" customHeight="1">
      <c r="A28" s="56"/>
      <c r="B28" s="35">
        <f t="shared" si="21"/>
      </c>
      <c r="C28" s="55"/>
      <c r="D28" s="36">
        <f t="shared" si="22"/>
      </c>
      <c r="E28" s="55"/>
      <c r="F28" s="55"/>
      <c r="G28" s="55"/>
      <c r="H28" s="55"/>
      <c r="I28" s="54">
        <f t="shared" si="23"/>
      </c>
      <c r="J28" s="55"/>
      <c r="K28" s="55"/>
      <c r="L28" s="54">
        <f t="shared" si="24"/>
      </c>
      <c r="M28" s="57"/>
      <c r="N28" s="56"/>
      <c r="O28" s="54">
        <f t="shared" si="25"/>
      </c>
      <c r="P28" s="55"/>
      <c r="Q28" s="55"/>
      <c r="R28" s="54">
        <f t="shared" si="26"/>
      </c>
      <c r="S28" s="37">
        <f t="shared" si="27"/>
        <v>0</v>
      </c>
      <c r="T28" s="38">
        <f t="shared" si="28"/>
        <v>0</v>
      </c>
      <c r="U28" s="54">
        <f t="shared" si="29"/>
      </c>
      <c r="V28" s="35">
        <f t="shared" si="30"/>
      </c>
      <c r="W28" s="84">
        <f t="shared" si="31"/>
        <v>0</v>
      </c>
      <c r="X28" s="42">
        <f t="shared" si="13"/>
        <v>0</v>
      </c>
      <c r="Y28" s="42">
        <f t="shared" si="14"/>
        <v>0</v>
      </c>
      <c r="Z28" s="42">
        <f t="shared" si="15"/>
        <v>0</v>
      </c>
      <c r="AA28" s="42">
        <f t="shared" si="16"/>
        <v>0</v>
      </c>
      <c r="AB28" s="42">
        <f t="shared" si="17"/>
        <v>0</v>
      </c>
      <c r="AC28" s="42">
        <f t="shared" si="18"/>
        <v>0</v>
      </c>
      <c r="AD28" s="42">
        <f t="shared" si="19"/>
        <v>0</v>
      </c>
      <c r="AE28" s="42">
        <f t="shared" si="20"/>
        <v>0</v>
      </c>
      <c r="AF28" s="42">
        <f t="shared" si="11"/>
        <v>0</v>
      </c>
      <c r="AG28" s="42">
        <f t="shared" si="12"/>
        <v>0</v>
      </c>
    </row>
    <row r="29" spans="1:33" ht="21" customHeight="1">
      <c r="A29" s="56"/>
      <c r="B29" s="35">
        <f t="shared" si="21"/>
      </c>
      <c r="C29" s="55"/>
      <c r="D29" s="36">
        <f t="shared" si="22"/>
      </c>
      <c r="E29" s="55"/>
      <c r="F29" s="55"/>
      <c r="G29" s="55"/>
      <c r="H29" s="55"/>
      <c r="I29" s="54">
        <f t="shared" si="23"/>
      </c>
      <c r="J29" s="55"/>
      <c r="K29" s="55"/>
      <c r="L29" s="54">
        <f t="shared" si="24"/>
      </c>
      <c r="M29" s="57"/>
      <c r="N29" s="56"/>
      <c r="O29" s="54">
        <f t="shared" si="25"/>
      </c>
      <c r="P29" s="55"/>
      <c r="Q29" s="55"/>
      <c r="R29" s="54">
        <f t="shared" si="26"/>
      </c>
      <c r="S29" s="37">
        <f t="shared" si="27"/>
        <v>0</v>
      </c>
      <c r="T29" s="38">
        <f t="shared" si="28"/>
        <v>0</v>
      </c>
      <c r="U29" s="54">
        <f t="shared" si="29"/>
      </c>
      <c r="V29" s="35">
        <f t="shared" si="30"/>
      </c>
      <c r="W29" s="84">
        <f t="shared" si="31"/>
        <v>0</v>
      </c>
      <c r="X29" s="42">
        <f t="shared" si="13"/>
        <v>0</v>
      </c>
      <c r="Y29" s="42">
        <f t="shared" si="14"/>
        <v>0</v>
      </c>
      <c r="Z29" s="42">
        <f t="shared" si="15"/>
        <v>0</v>
      </c>
      <c r="AA29" s="42">
        <f t="shared" si="16"/>
        <v>0</v>
      </c>
      <c r="AB29" s="42">
        <f t="shared" si="17"/>
        <v>0</v>
      </c>
      <c r="AC29" s="42">
        <f t="shared" si="18"/>
        <v>0</v>
      </c>
      <c r="AD29" s="42">
        <f t="shared" si="19"/>
        <v>0</v>
      </c>
      <c r="AE29" s="42">
        <f t="shared" si="20"/>
        <v>0</v>
      </c>
      <c r="AF29" s="42">
        <f t="shared" si="11"/>
        <v>0</v>
      </c>
      <c r="AG29" s="42">
        <f t="shared" si="12"/>
        <v>0</v>
      </c>
    </row>
    <row r="30" spans="1:33" ht="21" customHeight="1">
      <c r="A30" s="56"/>
      <c r="B30" s="35">
        <f t="shared" si="21"/>
      </c>
      <c r="C30" s="55"/>
      <c r="D30" s="36">
        <f t="shared" si="22"/>
      </c>
      <c r="E30" s="55"/>
      <c r="F30" s="55"/>
      <c r="G30" s="55"/>
      <c r="H30" s="55"/>
      <c r="I30" s="54">
        <f t="shared" si="23"/>
      </c>
      <c r="J30" s="55"/>
      <c r="K30" s="55"/>
      <c r="L30" s="54">
        <f t="shared" si="24"/>
      </c>
      <c r="M30" s="57"/>
      <c r="N30" s="56"/>
      <c r="O30" s="54">
        <f t="shared" si="25"/>
      </c>
      <c r="P30" s="55"/>
      <c r="Q30" s="55"/>
      <c r="R30" s="54">
        <f t="shared" si="26"/>
      </c>
      <c r="S30" s="37">
        <f t="shared" si="27"/>
        <v>0</v>
      </c>
      <c r="T30" s="38">
        <f t="shared" si="28"/>
        <v>0</v>
      </c>
      <c r="U30" s="54">
        <f t="shared" si="29"/>
      </c>
      <c r="V30" s="35">
        <f t="shared" si="30"/>
      </c>
      <c r="W30" s="84">
        <f t="shared" si="31"/>
        <v>0</v>
      </c>
      <c r="X30" s="42">
        <f t="shared" si="13"/>
        <v>0</v>
      </c>
      <c r="Y30" s="42">
        <f t="shared" si="14"/>
        <v>0</v>
      </c>
      <c r="Z30" s="42">
        <f t="shared" si="15"/>
        <v>0</v>
      </c>
      <c r="AA30" s="42">
        <f t="shared" si="16"/>
        <v>0</v>
      </c>
      <c r="AB30" s="42">
        <f t="shared" si="17"/>
        <v>0</v>
      </c>
      <c r="AC30" s="42">
        <f t="shared" si="18"/>
        <v>0</v>
      </c>
      <c r="AD30" s="42">
        <f t="shared" si="19"/>
        <v>0</v>
      </c>
      <c r="AE30" s="42">
        <f t="shared" si="20"/>
        <v>0</v>
      </c>
      <c r="AF30" s="42">
        <f t="shared" si="11"/>
        <v>0</v>
      </c>
      <c r="AG30" s="42">
        <f t="shared" si="12"/>
        <v>0</v>
      </c>
    </row>
    <row r="31" spans="1:33" ht="21" customHeight="1">
      <c r="A31" s="56"/>
      <c r="B31" s="35">
        <f t="shared" si="21"/>
      </c>
      <c r="C31" s="55"/>
      <c r="D31" s="36">
        <f t="shared" si="22"/>
      </c>
      <c r="E31" s="55"/>
      <c r="F31" s="55"/>
      <c r="G31" s="55"/>
      <c r="H31" s="55"/>
      <c r="I31" s="54">
        <f t="shared" si="23"/>
      </c>
      <c r="J31" s="55"/>
      <c r="K31" s="55"/>
      <c r="L31" s="54">
        <f t="shared" si="24"/>
      </c>
      <c r="M31" s="57"/>
      <c r="N31" s="56"/>
      <c r="O31" s="54">
        <f t="shared" si="25"/>
      </c>
      <c r="P31" s="55"/>
      <c r="Q31" s="55"/>
      <c r="R31" s="54">
        <f t="shared" si="26"/>
      </c>
      <c r="S31" s="37">
        <f t="shared" si="27"/>
        <v>0</v>
      </c>
      <c r="T31" s="38">
        <f t="shared" si="28"/>
        <v>0</v>
      </c>
      <c r="U31" s="54">
        <f t="shared" si="29"/>
      </c>
      <c r="V31" s="35">
        <f t="shared" si="30"/>
      </c>
      <c r="W31" s="84">
        <f t="shared" si="31"/>
        <v>0</v>
      </c>
      <c r="X31" s="42">
        <f t="shared" si="13"/>
        <v>0</v>
      </c>
      <c r="Y31" s="42">
        <f t="shared" si="14"/>
        <v>0</v>
      </c>
      <c r="Z31" s="42">
        <f t="shared" si="15"/>
        <v>0</v>
      </c>
      <c r="AA31" s="42">
        <f t="shared" si="16"/>
        <v>0</v>
      </c>
      <c r="AB31" s="42">
        <f t="shared" si="17"/>
        <v>0</v>
      </c>
      <c r="AC31" s="42">
        <f t="shared" si="18"/>
        <v>0</v>
      </c>
      <c r="AD31" s="42">
        <f t="shared" si="19"/>
        <v>0</v>
      </c>
      <c r="AE31" s="42">
        <f t="shared" si="20"/>
        <v>0</v>
      </c>
      <c r="AF31" s="42">
        <f t="shared" si="11"/>
        <v>0</v>
      </c>
      <c r="AG31" s="42">
        <f t="shared" si="12"/>
        <v>0</v>
      </c>
    </row>
    <row r="32" spans="1:33" ht="21" customHeight="1">
      <c r="A32" s="56"/>
      <c r="B32" s="35">
        <f t="shared" si="21"/>
      </c>
      <c r="C32" s="55"/>
      <c r="D32" s="36">
        <f t="shared" si="22"/>
      </c>
      <c r="E32" s="55"/>
      <c r="F32" s="55"/>
      <c r="G32" s="55"/>
      <c r="H32" s="55"/>
      <c r="I32" s="54">
        <f t="shared" si="23"/>
      </c>
      <c r="J32" s="55"/>
      <c r="K32" s="55"/>
      <c r="L32" s="54">
        <f t="shared" si="24"/>
      </c>
      <c r="M32" s="57"/>
      <c r="N32" s="56"/>
      <c r="O32" s="54">
        <f t="shared" si="25"/>
      </c>
      <c r="P32" s="55"/>
      <c r="Q32" s="55"/>
      <c r="R32" s="54">
        <f t="shared" si="26"/>
      </c>
      <c r="S32" s="37">
        <f t="shared" si="27"/>
        <v>0</v>
      </c>
      <c r="T32" s="38">
        <f t="shared" si="28"/>
        <v>0</v>
      </c>
      <c r="U32" s="54">
        <f t="shared" si="29"/>
      </c>
      <c r="V32" s="35">
        <f t="shared" si="30"/>
      </c>
      <c r="W32" s="84">
        <f t="shared" si="31"/>
        <v>0</v>
      </c>
      <c r="X32" s="42">
        <f t="shared" si="13"/>
        <v>0</v>
      </c>
      <c r="Y32" s="42">
        <f t="shared" si="14"/>
        <v>0</v>
      </c>
      <c r="Z32" s="42">
        <f t="shared" si="15"/>
        <v>0</v>
      </c>
      <c r="AA32" s="42">
        <f t="shared" si="16"/>
        <v>0</v>
      </c>
      <c r="AB32" s="42">
        <f t="shared" si="17"/>
        <v>0</v>
      </c>
      <c r="AC32" s="42">
        <f t="shared" si="18"/>
        <v>0</v>
      </c>
      <c r="AD32" s="42">
        <f t="shared" si="19"/>
        <v>0</v>
      </c>
      <c r="AE32" s="42">
        <f t="shared" si="20"/>
        <v>0</v>
      </c>
      <c r="AF32" s="42">
        <f t="shared" si="11"/>
        <v>0</v>
      </c>
      <c r="AG32" s="42">
        <f t="shared" si="12"/>
        <v>0</v>
      </c>
    </row>
    <row r="33" spans="1:18" ht="15">
      <c r="A33" t="s">
        <v>49</v>
      </c>
      <c r="H33" s="45"/>
      <c r="I33" s="3"/>
      <c r="K33" s="45"/>
      <c r="L33" s="3"/>
      <c r="N33" s="45"/>
      <c r="O33" s="3"/>
      <c r="Q33" s="45"/>
      <c r="R33" s="3"/>
    </row>
    <row r="34" spans="1:21" ht="15">
      <c r="A34" s="6" t="s">
        <v>10</v>
      </c>
      <c r="B34" s="4"/>
      <c r="C34" s="4"/>
      <c r="D34" s="4"/>
      <c r="E34" s="4"/>
      <c r="F34" s="4"/>
      <c r="G34" s="4"/>
      <c r="H34" s="4"/>
      <c r="I34" s="4"/>
      <c r="J34" s="4"/>
      <c r="K34" s="4"/>
      <c r="L34" s="4"/>
      <c r="M34" s="4"/>
      <c r="N34" s="4"/>
      <c r="O34" s="4"/>
      <c r="P34" s="4"/>
      <c r="Q34" s="4"/>
      <c r="R34" s="4"/>
      <c r="S34" s="4"/>
      <c r="T34" s="4"/>
      <c r="U34" s="4"/>
    </row>
    <row r="35" spans="1:23" ht="27.75" customHeight="1">
      <c r="A35" s="117" t="s">
        <v>654</v>
      </c>
      <c r="B35" s="117"/>
      <c r="C35" s="117"/>
      <c r="D35" s="117"/>
      <c r="E35" s="117"/>
      <c r="F35" s="117"/>
      <c r="G35" s="117"/>
      <c r="H35" s="117"/>
      <c r="I35" s="117"/>
      <c r="J35" s="117"/>
      <c r="K35" s="117"/>
      <c r="L35" s="117"/>
      <c r="M35" s="117"/>
      <c r="N35" s="117"/>
      <c r="O35" s="117"/>
      <c r="P35" s="117"/>
      <c r="Q35" s="117"/>
      <c r="R35" s="117"/>
      <c r="S35" s="117"/>
      <c r="T35" s="117"/>
      <c r="U35" s="117"/>
      <c r="V35" s="117"/>
      <c r="W35" s="117"/>
    </row>
    <row r="36" spans="1:23" ht="27.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row>
    <row r="37" spans="1:23" ht="27.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row>
    <row r="38" spans="1:23" ht="48"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row>
    <row r="39" spans="1:23" ht="27.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row>
    <row r="40" spans="1:21" ht="15">
      <c r="A40" s="97" t="s">
        <v>644</v>
      </c>
      <c r="B40" s="7"/>
      <c r="C40" s="7"/>
      <c r="D40" s="7"/>
      <c r="E40" s="7"/>
      <c r="F40" s="7"/>
      <c r="G40" s="7"/>
      <c r="H40" s="7"/>
      <c r="I40" s="7"/>
      <c r="J40" s="7"/>
      <c r="K40" s="7"/>
      <c r="L40" s="7"/>
      <c r="M40" s="7"/>
      <c r="N40" s="7"/>
      <c r="O40" s="7"/>
      <c r="P40" s="7"/>
      <c r="Q40" s="7"/>
      <c r="R40" s="7"/>
      <c r="S40" s="7"/>
      <c r="T40" s="7"/>
      <c r="U40" s="7"/>
    </row>
    <row r="41" spans="1:21" ht="15">
      <c r="A41" s="97" t="s">
        <v>645</v>
      </c>
      <c r="B41" s="7"/>
      <c r="C41" s="7"/>
      <c r="D41" s="7"/>
      <c r="E41" s="7"/>
      <c r="F41" s="7"/>
      <c r="G41" s="7"/>
      <c r="H41" s="7"/>
      <c r="I41" s="7"/>
      <c r="J41" s="7"/>
      <c r="K41" s="7"/>
      <c r="L41" s="7"/>
      <c r="M41" s="7"/>
      <c r="N41" s="7"/>
      <c r="O41" s="7"/>
      <c r="P41" s="7"/>
      <c r="Q41" s="7"/>
      <c r="R41" s="7"/>
      <c r="S41" s="7"/>
      <c r="T41" s="7"/>
      <c r="U41" s="7"/>
    </row>
    <row r="42" spans="1:21" ht="15">
      <c r="A42" s="97" t="s">
        <v>646</v>
      </c>
      <c r="B42" s="7"/>
      <c r="C42" s="7"/>
      <c r="D42" s="7"/>
      <c r="E42" s="7"/>
      <c r="F42" s="7"/>
      <c r="G42" s="7"/>
      <c r="H42" s="7"/>
      <c r="I42" s="7"/>
      <c r="J42" s="7"/>
      <c r="K42" s="7"/>
      <c r="L42" s="7"/>
      <c r="M42" s="7"/>
      <c r="N42" s="7"/>
      <c r="O42" s="7"/>
      <c r="P42" s="7"/>
      <c r="Q42" s="7"/>
      <c r="R42" s="7"/>
      <c r="S42" s="7"/>
      <c r="T42" s="7"/>
      <c r="U42" s="7"/>
    </row>
    <row r="43" ht="15">
      <c r="A43" s="97" t="s">
        <v>647</v>
      </c>
    </row>
    <row r="44" ht="15">
      <c r="A44" s="97" t="s">
        <v>648</v>
      </c>
    </row>
    <row r="45" ht="15">
      <c r="A45" s="97" t="s">
        <v>649</v>
      </c>
    </row>
    <row r="46" spans="1:23" ht="15">
      <c r="A46" s="117" t="s">
        <v>650</v>
      </c>
      <c r="B46" s="117"/>
      <c r="C46" s="117"/>
      <c r="D46" s="117"/>
      <c r="E46" s="117"/>
      <c r="F46" s="117"/>
      <c r="G46" s="117"/>
      <c r="H46" s="117"/>
      <c r="I46" s="117"/>
      <c r="J46" s="117"/>
      <c r="K46" s="117"/>
      <c r="L46" s="117"/>
      <c r="M46" s="117"/>
      <c r="N46" s="117"/>
      <c r="O46" s="117"/>
      <c r="P46" s="117"/>
      <c r="Q46" s="117"/>
      <c r="R46" s="117"/>
      <c r="S46" s="117"/>
      <c r="T46" s="117"/>
      <c r="U46" s="117"/>
      <c r="V46" s="117"/>
      <c r="W46" s="117"/>
    </row>
    <row r="47" spans="1:23" ht="15">
      <c r="A47" s="117"/>
      <c r="B47" s="117"/>
      <c r="C47" s="117"/>
      <c r="D47" s="117"/>
      <c r="E47" s="117"/>
      <c r="F47" s="117"/>
      <c r="G47" s="117"/>
      <c r="H47" s="117"/>
      <c r="I47" s="117"/>
      <c r="J47" s="117"/>
      <c r="K47" s="117"/>
      <c r="L47" s="117"/>
      <c r="M47" s="117"/>
      <c r="N47" s="117"/>
      <c r="O47" s="117"/>
      <c r="P47" s="117"/>
      <c r="Q47" s="117"/>
      <c r="R47" s="117"/>
      <c r="S47" s="117"/>
      <c r="T47" s="117"/>
      <c r="U47" s="117"/>
      <c r="V47" s="117"/>
      <c r="W47" s="117"/>
    </row>
    <row r="48" spans="1:23" ht="15">
      <c r="A48" s="117"/>
      <c r="B48" s="117"/>
      <c r="C48" s="117"/>
      <c r="D48" s="117"/>
      <c r="E48" s="117"/>
      <c r="F48" s="117"/>
      <c r="G48" s="117"/>
      <c r="H48" s="117"/>
      <c r="I48" s="117"/>
      <c r="J48" s="117"/>
      <c r="K48" s="117"/>
      <c r="L48" s="117"/>
      <c r="M48" s="117"/>
      <c r="N48" s="117"/>
      <c r="O48" s="117"/>
      <c r="P48" s="117"/>
      <c r="Q48" s="117"/>
      <c r="R48" s="117"/>
      <c r="S48" s="117"/>
      <c r="T48" s="117"/>
      <c r="U48" s="117"/>
      <c r="V48" s="117"/>
      <c r="W48" s="117"/>
    </row>
    <row r="49" spans="1:23" ht="15">
      <c r="A49" s="117"/>
      <c r="B49" s="117"/>
      <c r="C49" s="117"/>
      <c r="D49" s="117"/>
      <c r="E49" s="117"/>
      <c r="F49" s="117"/>
      <c r="G49" s="117"/>
      <c r="H49" s="117"/>
      <c r="I49" s="117"/>
      <c r="J49" s="117"/>
      <c r="K49" s="117"/>
      <c r="L49" s="117"/>
      <c r="M49" s="117"/>
      <c r="N49" s="117"/>
      <c r="O49" s="117"/>
      <c r="P49" s="117"/>
      <c r="Q49" s="117"/>
      <c r="R49" s="117"/>
      <c r="S49" s="117"/>
      <c r="T49" s="117"/>
      <c r="U49" s="117"/>
      <c r="V49" s="117"/>
      <c r="W49" s="117"/>
    </row>
    <row r="50" spans="1:23" ht="15">
      <c r="A50" s="117"/>
      <c r="B50" s="117"/>
      <c r="C50" s="117"/>
      <c r="D50" s="117"/>
      <c r="E50" s="117"/>
      <c r="F50" s="117"/>
      <c r="G50" s="117"/>
      <c r="H50" s="117"/>
      <c r="I50" s="117"/>
      <c r="J50" s="117"/>
      <c r="K50" s="117"/>
      <c r="L50" s="117"/>
      <c r="M50" s="117"/>
      <c r="N50" s="117"/>
      <c r="O50" s="117"/>
      <c r="P50" s="117"/>
      <c r="Q50" s="117"/>
      <c r="R50" s="117"/>
      <c r="S50" s="117"/>
      <c r="T50" s="117"/>
      <c r="U50" s="117"/>
      <c r="V50" s="117"/>
      <c r="W50" s="117"/>
    </row>
    <row r="51" spans="1:23" ht="15">
      <c r="A51" s="117"/>
      <c r="B51" s="117"/>
      <c r="C51" s="117"/>
      <c r="D51" s="117"/>
      <c r="E51" s="117"/>
      <c r="F51" s="117"/>
      <c r="G51" s="117"/>
      <c r="H51" s="117"/>
      <c r="I51" s="117"/>
      <c r="J51" s="117"/>
      <c r="K51" s="117"/>
      <c r="L51" s="117"/>
      <c r="M51" s="117"/>
      <c r="N51" s="117"/>
      <c r="O51" s="117"/>
      <c r="P51" s="117"/>
      <c r="Q51" s="117"/>
      <c r="R51" s="117"/>
      <c r="S51" s="117"/>
      <c r="T51" s="117"/>
      <c r="U51" s="117"/>
      <c r="V51" s="117"/>
      <c r="W51" s="117"/>
    </row>
  </sheetData>
  <sheetProtection selectLockedCells="1" selectUnlockedCells="1"/>
  <mergeCells count="23">
    <mergeCell ref="R2:R3"/>
    <mergeCell ref="S2:S3"/>
    <mergeCell ref="T2:T3"/>
    <mergeCell ref="E7:F7"/>
    <mergeCell ref="U2:U3"/>
    <mergeCell ref="P7:R7"/>
    <mergeCell ref="A1:F1"/>
    <mergeCell ref="A2:F2"/>
    <mergeCell ref="O4:Q4"/>
    <mergeCell ref="O5:Q5"/>
    <mergeCell ref="J7:L7"/>
    <mergeCell ref="B3:C3"/>
    <mergeCell ref="B5:E5"/>
    <mergeCell ref="B4:D4"/>
    <mergeCell ref="AF7:AG7"/>
    <mergeCell ref="AB7:AE7"/>
    <mergeCell ref="X7:AA7"/>
    <mergeCell ref="W7:W8"/>
    <mergeCell ref="M7:O7"/>
    <mergeCell ref="A46:W51"/>
    <mergeCell ref="S7:U7"/>
    <mergeCell ref="G7:I7"/>
    <mergeCell ref="A35:W39"/>
  </mergeCells>
  <dataValidations count="1">
    <dataValidation type="list" showInputMessage="1" showErrorMessage="1" sqref="C9:C32">
      <formula1>"T/R,Open"</formula1>
    </dataValidation>
  </dataValidations>
  <printOptions/>
  <pageMargins left="0.75" right="0.75" top="1" bottom="1" header="0.5" footer="0.5"/>
  <pageSetup fitToHeight="2" fitToWidth="1" orientation="landscape" scale="59"/>
  <drawing r:id="rId1"/>
</worksheet>
</file>

<file path=xl/worksheets/sheet2.xml><?xml version="1.0" encoding="utf-8"?>
<worksheet xmlns="http://schemas.openxmlformats.org/spreadsheetml/2006/main" xmlns:r="http://schemas.openxmlformats.org/officeDocument/2006/relationships">
  <dimension ref="A1:AE57"/>
  <sheetViews>
    <sheetView workbookViewId="0" topLeftCell="A1">
      <selection activeCell="B13" sqref="B13"/>
    </sheetView>
  </sheetViews>
  <sheetFormatPr defaultColWidth="11.00390625" defaultRowHeight="15.75"/>
  <cols>
    <col min="1" max="1" width="8.50390625" style="0" customWidth="1"/>
    <col min="2" max="2" width="10.875" style="0" customWidth="1"/>
    <col min="4" max="5" width="7.625" style="0" customWidth="1"/>
    <col min="6" max="6" width="2.875" style="1" customWidth="1"/>
    <col min="7" max="8" width="7.625" style="0" customWidth="1"/>
    <col min="9" max="9" width="2.875" style="1" customWidth="1"/>
    <col min="10" max="11" width="7.625" style="0" customWidth="1"/>
    <col min="12" max="12" width="2.875" style="1" customWidth="1"/>
    <col min="13" max="14" width="7.625" style="0" customWidth="1"/>
    <col min="15" max="15" width="2.875" style="1" customWidth="1"/>
    <col min="16" max="17" width="7.625" style="0" customWidth="1"/>
    <col min="18" max="18" width="4.00390625" style="1" customWidth="1"/>
    <col min="19" max="20" width="7.625" style="0" customWidth="1"/>
    <col min="21" max="21" width="8.50390625" style="1" customWidth="1"/>
    <col min="22" max="22" width="4.125" style="0" customWidth="1"/>
    <col min="23" max="23" width="2.625" style="0" customWidth="1"/>
    <col min="24" max="24" width="2.625" style="0" hidden="1" customWidth="1"/>
    <col min="25" max="25" width="12.50390625" style="0" hidden="1" customWidth="1"/>
    <col min="26" max="26" width="14.00390625" style="0" hidden="1" customWidth="1"/>
    <col min="27" max="27" width="10.875" style="0" hidden="1" customWidth="1"/>
    <col min="28" max="28" width="12.50390625" style="0" hidden="1" customWidth="1"/>
    <col min="29" max="30" width="10.875" style="0" hidden="1" customWidth="1"/>
    <col min="31" max="31" width="12.50390625" style="0" hidden="1" customWidth="1"/>
    <col min="32" max="32" width="10.875" style="0" hidden="1" customWidth="1"/>
  </cols>
  <sheetData>
    <row r="1" spans="1:21" ht="9.75" customHeight="1">
      <c r="A1" s="143" t="s">
        <v>25</v>
      </c>
      <c r="B1" s="144"/>
      <c r="C1" s="144"/>
      <c r="D1" s="144"/>
      <c r="E1" s="144"/>
      <c r="F1" s="144"/>
      <c r="G1" s="144"/>
      <c r="H1" s="144"/>
      <c r="I1" s="144"/>
      <c r="J1" s="144"/>
      <c r="K1" s="144"/>
      <c r="L1" s="144"/>
      <c r="M1" s="144"/>
      <c r="N1" s="144"/>
      <c r="O1" s="144"/>
      <c r="P1" s="144"/>
      <c r="Q1" s="144"/>
      <c r="R1" s="144"/>
      <c r="S1" s="144"/>
      <c r="T1" s="144"/>
      <c r="U1" s="144"/>
    </row>
    <row r="2" spans="1:21" ht="9.75" customHeight="1">
      <c r="A2" s="144"/>
      <c r="B2" s="144"/>
      <c r="C2" s="144"/>
      <c r="D2" s="144"/>
      <c r="E2" s="144"/>
      <c r="F2" s="144"/>
      <c r="G2" s="144"/>
      <c r="H2" s="144"/>
      <c r="I2" s="144"/>
      <c r="J2" s="144"/>
      <c r="K2" s="144"/>
      <c r="L2" s="144"/>
      <c r="M2" s="144"/>
      <c r="N2" s="144"/>
      <c r="O2" s="144"/>
      <c r="P2" s="144"/>
      <c r="Q2" s="144"/>
      <c r="R2" s="144"/>
      <c r="S2" s="144"/>
      <c r="T2" s="144"/>
      <c r="U2" s="144"/>
    </row>
    <row r="3" spans="1:21" ht="9.75" customHeight="1">
      <c r="A3" s="144"/>
      <c r="B3" s="144"/>
      <c r="C3" s="144"/>
      <c r="D3" s="144"/>
      <c r="E3" s="144"/>
      <c r="F3" s="144"/>
      <c r="G3" s="144"/>
      <c r="H3" s="144"/>
      <c r="I3" s="144"/>
      <c r="J3" s="144"/>
      <c r="K3" s="144"/>
      <c r="L3" s="144"/>
      <c r="M3" s="144"/>
      <c r="N3" s="144"/>
      <c r="O3" s="144"/>
      <c r="P3" s="144"/>
      <c r="Q3" s="144"/>
      <c r="R3" s="144"/>
      <c r="S3" s="144"/>
      <c r="T3" s="144"/>
      <c r="U3" s="144"/>
    </row>
    <row r="4" spans="1:21" ht="9.75" customHeight="1">
      <c r="A4" s="144"/>
      <c r="B4" s="144"/>
      <c r="C4" s="144"/>
      <c r="D4" s="144"/>
      <c r="E4" s="144"/>
      <c r="F4" s="144"/>
      <c r="G4" s="144"/>
      <c r="H4" s="144"/>
      <c r="I4" s="144"/>
      <c r="J4" s="144"/>
      <c r="K4" s="144"/>
      <c r="L4" s="144"/>
      <c r="M4" s="144"/>
      <c r="N4" s="144"/>
      <c r="O4" s="144"/>
      <c r="P4" s="144"/>
      <c r="Q4" s="144"/>
      <c r="R4" s="144"/>
      <c r="S4" s="144"/>
      <c r="T4" s="144"/>
      <c r="U4" s="144"/>
    </row>
    <row r="5" spans="1:21" ht="9.75" customHeight="1">
      <c r="A5" s="144"/>
      <c r="B5" s="144"/>
      <c r="C5" s="144"/>
      <c r="D5" s="144"/>
      <c r="E5" s="144"/>
      <c r="F5" s="144"/>
      <c r="G5" s="144"/>
      <c r="H5" s="144"/>
      <c r="I5" s="144"/>
      <c r="J5" s="144"/>
      <c r="K5" s="144"/>
      <c r="L5" s="144"/>
      <c r="M5" s="144"/>
      <c r="N5" s="144"/>
      <c r="O5" s="144"/>
      <c r="P5" s="144"/>
      <c r="Q5" s="144"/>
      <c r="R5" s="144"/>
      <c r="S5" s="144"/>
      <c r="T5" s="144"/>
      <c r="U5" s="144"/>
    </row>
    <row r="6" spans="1:21" ht="9.75" customHeight="1">
      <c r="A6" s="144"/>
      <c r="B6" s="144"/>
      <c r="C6" s="144"/>
      <c r="D6" s="144"/>
      <c r="E6" s="144"/>
      <c r="F6" s="144"/>
      <c r="G6" s="144"/>
      <c r="H6" s="144"/>
      <c r="I6" s="144"/>
      <c r="J6" s="144"/>
      <c r="K6" s="144"/>
      <c r="L6" s="144"/>
      <c r="M6" s="144"/>
      <c r="N6" s="144"/>
      <c r="O6" s="144"/>
      <c r="P6" s="144"/>
      <c r="Q6" s="144"/>
      <c r="R6" s="144"/>
      <c r="S6" s="144"/>
      <c r="T6" s="144"/>
      <c r="U6" s="144"/>
    </row>
    <row r="7" spans="1:21" ht="9.75" customHeight="1">
      <c r="A7" s="144"/>
      <c r="B7" s="144"/>
      <c r="C7" s="144"/>
      <c r="D7" s="144"/>
      <c r="E7" s="144"/>
      <c r="F7" s="144"/>
      <c r="G7" s="144"/>
      <c r="H7" s="144"/>
      <c r="I7" s="144"/>
      <c r="J7" s="144"/>
      <c r="K7" s="144"/>
      <c r="L7" s="144"/>
      <c r="M7" s="144"/>
      <c r="N7" s="144"/>
      <c r="O7" s="144"/>
      <c r="P7" s="144"/>
      <c r="Q7" s="144"/>
      <c r="R7" s="144"/>
      <c r="S7" s="144"/>
      <c r="T7" s="144"/>
      <c r="U7" s="144"/>
    </row>
    <row r="8" spans="1:21" ht="9.75" customHeight="1">
      <c r="A8" s="144"/>
      <c r="B8" s="144"/>
      <c r="C8" s="144"/>
      <c r="D8" s="144"/>
      <c r="E8" s="144"/>
      <c r="F8" s="144"/>
      <c r="G8" s="144"/>
      <c r="H8" s="144"/>
      <c r="I8" s="144"/>
      <c r="J8" s="144"/>
      <c r="K8" s="144"/>
      <c r="L8" s="144"/>
      <c r="M8" s="144"/>
      <c r="N8" s="144"/>
      <c r="O8" s="144"/>
      <c r="P8" s="144"/>
      <c r="Q8" s="144"/>
      <c r="R8" s="144"/>
      <c r="S8" s="144"/>
      <c r="T8" s="144"/>
      <c r="U8" s="144"/>
    </row>
    <row r="9" spans="1:21" ht="9.75" customHeight="1">
      <c r="A9" s="144"/>
      <c r="B9" s="144"/>
      <c r="C9" s="144"/>
      <c r="D9" s="144"/>
      <c r="E9" s="144"/>
      <c r="F9" s="144"/>
      <c r="G9" s="144"/>
      <c r="H9" s="144"/>
      <c r="I9" s="144"/>
      <c r="J9" s="144"/>
      <c r="K9" s="144"/>
      <c r="L9" s="144"/>
      <c r="M9" s="144"/>
      <c r="N9" s="144"/>
      <c r="O9" s="144"/>
      <c r="P9" s="144"/>
      <c r="Q9" s="144"/>
      <c r="R9" s="144"/>
      <c r="S9" s="144"/>
      <c r="T9" s="144"/>
      <c r="U9" s="144"/>
    </row>
    <row r="10" spans="1:21" ht="9.75" customHeight="1">
      <c r="A10" s="144"/>
      <c r="B10" s="144"/>
      <c r="C10" s="144"/>
      <c r="D10" s="144"/>
      <c r="E10" s="144"/>
      <c r="F10" s="144"/>
      <c r="G10" s="144"/>
      <c r="H10" s="144"/>
      <c r="I10" s="144"/>
      <c r="J10" s="144"/>
      <c r="K10" s="144"/>
      <c r="L10" s="144"/>
      <c r="M10" s="144"/>
      <c r="N10" s="144"/>
      <c r="O10" s="144"/>
      <c r="P10" s="144"/>
      <c r="Q10" s="144"/>
      <c r="R10" s="144"/>
      <c r="S10" s="144"/>
      <c r="T10" s="144"/>
      <c r="U10" s="144"/>
    </row>
    <row r="11" spans="1:21" ht="9.75" customHeight="1">
      <c r="A11" s="144"/>
      <c r="B11" s="144"/>
      <c r="C11" s="144"/>
      <c r="D11" s="144"/>
      <c r="E11" s="144"/>
      <c r="F11" s="144"/>
      <c r="G11" s="144"/>
      <c r="H11" s="144"/>
      <c r="I11" s="144"/>
      <c r="J11" s="144"/>
      <c r="K11" s="144"/>
      <c r="L11" s="144"/>
      <c r="M11" s="144"/>
      <c r="N11" s="144"/>
      <c r="O11" s="144"/>
      <c r="P11" s="144"/>
      <c r="Q11" s="144"/>
      <c r="R11" s="144"/>
      <c r="S11" s="144"/>
      <c r="T11" s="144"/>
      <c r="U11" s="144"/>
    </row>
    <row r="12" spans="1:21" ht="9.75" customHeight="1">
      <c r="A12" s="144"/>
      <c r="B12" s="144"/>
      <c r="C12" s="144"/>
      <c r="D12" s="144"/>
      <c r="E12" s="144"/>
      <c r="F12" s="144"/>
      <c r="G12" s="144"/>
      <c r="H12" s="144"/>
      <c r="I12" s="144"/>
      <c r="J12" s="144"/>
      <c r="K12" s="144"/>
      <c r="L12" s="144"/>
      <c r="M12" s="144"/>
      <c r="N12" s="144"/>
      <c r="O12" s="144"/>
      <c r="P12" s="144"/>
      <c r="Q12" s="144"/>
      <c r="R12" s="144"/>
      <c r="S12" s="144"/>
      <c r="T12" s="144"/>
      <c r="U12" s="144"/>
    </row>
    <row r="13" spans="1:21" ht="30">
      <c r="A13" s="62" t="s">
        <v>5</v>
      </c>
      <c r="B13" s="27"/>
      <c r="C13" s="62" t="s">
        <v>1</v>
      </c>
      <c r="D13" s="28">
        <v>600</v>
      </c>
      <c r="E13" s="63" t="s">
        <v>26</v>
      </c>
      <c r="F13" s="63"/>
      <c r="G13" s="154" t="s">
        <v>9</v>
      </c>
      <c r="H13" s="154"/>
      <c r="I13" s="154"/>
      <c r="J13" s="154"/>
      <c r="K13" s="154"/>
      <c r="L13" s="154"/>
      <c r="M13" s="154"/>
      <c r="N13" s="64"/>
      <c r="O13" s="65"/>
      <c r="P13" s="66"/>
      <c r="Q13" s="66"/>
      <c r="R13" s="67"/>
      <c r="S13" s="68" t="s">
        <v>29</v>
      </c>
      <c r="T13" s="68" t="s">
        <v>28</v>
      </c>
      <c r="U13" s="68" t="s">
        <v>30</v>
      </c>
    </row>
    <row r="14" spans="1:21" ht="24.75">
      <c r="A14" s="62" t="s">
        <v>7</v>
      </c>
      <c r="B14" s="149" t="s">
        <v>11</v>
      </c>
      <c r="C14" s="149"/>
      <c r="D14" s="149"/>
      <c r="E14" s="62" t="s">
        <v>6</v>
      </c>
      <c r="F14" s="149" t="s">
        <v>12</v>
      </c>
      <c r="G14" s="149"/>
      <c r="H14" s="149"/>
      <c r="I14" s="149"/>
      <c r="J14" s="149"/>
      <c r="K14" s="149"/>
      <c r="L14" s="69"/>
      <c r="M14" s="69"/>
      <c r="N14" s="69"/>
      <c r="O14" s="70"/>
      <c r="P14" s="66"/>
      <c r="Q14" s="66"/>
      <c r="R14" s="67"/>
      <c r="S14" s="71">
        <f>COUNTA(A18:B49)</f>
        <v>0</v>
      </c>
      <c r="T14" s="72">
        <f>MIN(P18:P49)</f>
        <v>0</v>
      </c>
      <c r="U14" s="73">
        <f>MAX(Q18:Q49)</f>
        <v>0</v>
      </c>
    </row>
    <row r="15" spans="1:21" ht="15">
      <c r="A15" s="66"/>
      <c r="B15" s="66"/>
      <c r="C15" s="66"/>
      <c r="D15" s="66"/>
      <c r="E15" s="66"/>
      <c r="F15" s="67"/>
      <c r="G15" s="66"/>
      <c r="H15" s="74"/>
      <c r="I15" s="67"/>
      <c r="J15" s="73"/>
      <c r="K15" s="67"/>
      <c r="L15" s="67"/>
      <c r="M15" s="66"/>
      <c r="N15" s="66"/>
      <c r="O15" s="67"/>
      <c r="P15" s="66"/>
      <c r="Q15" s="66"/>
      <c r="R15" s="67"/>
      <c r="S15" s="66"/>
      <c r="T15" s="66"/>
      <c r="U15" s="67"/>
    </row>
    <row r="16" spans="1:21" ht="15">
      <c r="A16" s="155" t="s">
        <v>0</v>
      </c>
      <c r="B16" s="155"/>
      <c r="C16" s="161" t="s">
        <v>89</v>
      </c>
      <c r="D16" s="150" t="s">
        <v>17</v>
      </c>
      <c r="E16" s="150"/>
      <c r="F16" s="150"/>
      <c r="G16" s="150" t="s">
        <v>18</v>
      </c>
      <c r="H16" s="150"/>
      <c r="I16" s="150"/>
      <c r="J16" s="150" t="s">
        <v>19</v>
      </c>
      <c r="K16" s="150"/>
      <c r="L16" s="150"/>
      <c r="M16" s="150" t="s">
        <v>20</v>
      </c>
      <c r="N16" s="150"/>
      <c r="O16" s="150"/>
      <c r="P16" s="150" t="s">
        <v>14</v>
      </c>
      <c r="Q16" s="150"/>
      <c r="R16" s="150"/>
      <c r="S16" s="151" t="s">
        <v>13</v>
      </c>
      <c r="T16" s="152"/>
      <c r="U16" s="153"/>
    </row>
    <row r="17" spans="1:31" ht="27" customHeight="1" thickBot="1">
      <c r="A17" s="156"/>
      <c r="B17" s="156"/>
      <c r="C17" s="162"/>
      <c r="D17" s="75" t="s">
        <v>16</v>
      </c>
      <c r="E17" s="76" t="s">
        <v>8</v>
      </c>
      <c r="F17" s="77" t="s">
        <v>22</v>
      </c>
      <c r="G17" s="75" t="s">
        <v>16</v>
      </c>
      <c r="H17" s="76" t="s">
        <v>8</v>
      </c>
      <c r="I17" s="77" t="s">
        <v>22</v>
      </c>
      <c r="J17" s="75" t="s">
        <v>16</v>
      </c>
      <c r="K17" s="76" t="s">
        <v>8</v>
      </c>
      <c r="L17" s="77" t="s">
        <v>22</v>
      </c>
      <c r="M17" s="75" t="s">
        <v>16</v>
      </c>
      <c r="N17" s="76" t="s">
        <v>8</v>
      </c>
      <c r="O17" s="77" t="s">
        <v>22</v>
      </c>
      <c r="P17" s="75" t="s">
        <v>16</v>
      </c>
      <c r="Q17" s="76" t="s">
        <v>8</v>
      </c>
      <c r="R17" s="78" t="s">
        <v>27</v>
      </c>
      <c r="S17" s="79" t="s">
        <v>24</v>
      </c>
      <c r="T17" s="79" t="s">
        <v>8</v>
      </c>
      <c r="U17" s="79" t="s">
        <v>15</v>
      </c>
      <c r="Y17" t="s">
        <v>92</v>
      </c>
      <c r="Z17" t="s">
        <v>90</v>
      </c>
      <c r="AA17" t="s">
        <v>91</v>
      </c>
      <c r="AB17" t="s">
        <v>92</v>
      </c>
      <c r="AC17" t="s">
        <v>93</v>
      </c>
      <c r="AD17" t="s">
        <v>94</v>
      </c>
      <c r="AE17" t="s">
        <v>92</v>
      </c>
    </row>
    <row r="18" spans="1:31" ht="15">
      <c r="A18" s="135"/>
      <c r="B18" s="147"/>
      <c r="C18" s="23">
        <v>1</v>
      </c>
      <c r="D18" s="14"/>
      <c r="E18" s="10"/>
      <c r="F18" s="11"/>
      <c r="G18" s="14"/>
      <c r="H18" s="10"/>
      <c r="I18" s="11"/>
      <c r="J18" s="14"/>
      <c r="K18" s="10"/>
      <c r="L18" s="11"/>
      <c r="M18" s="14"/>
      <c r="N18" s="10"/>
      <c r="O18" s="11"/>
      <c r="P18" s="85">
        <f>IF(SUM(D18,G18,J18,M18)&gt;0.1,AVERAGE(M18,J18,G18,D18),"")</f>
      </c>
      <c r="Q18" s="86">
        <f aca="true" t="shared" si="0" ref="Q18:Q23">IF(SUM(N18,K18,H18,E18)&gt;0,SUM(N18,K18,H18,E18)+(SUM(F18,I18,L18,O18)/100),"")</f>
      </c>
      <c r="R18" s="86">
        <f>IF(N18&gt;0,_xlfn.RANK.EQ(Q18,AmMatch,),"")</f>
      </c>
      <c r="S18" s="133">
        <f>IF(SUM(P18:P19)&gt;0,MIN(G18,G19,J18,J19,M18,M19,P18,P19),"")</f>
      </c>
      <c r="T18" s="157">
        <f aca="true" t="shared" si="1" ref="T18:T48">IF(SUM(Q18:Q19)&gt;0,SUM(Q18:Q19),"")</f>
      </c>
      <c r="U18" s="159">
        <f>IF(A18&gt;"",_xlfn.RANK.EQ(T18,T$18:T$49,),"")</f>
      </c>
      <c r="Y18">
        <f>$A18</f>
        <v>0</v>
      </c>
      <c r="Z18" s="9">
        <f>IF(SUM(D18,G18,J18,M18,P18)&gt;0.1,MIN(D18,G18,J18,M18,P18),"")</f>
      </c>
      <c r="AA18">
        <f>MAX(E18,H18,K18,N18,Q18)</f>
        <v>0</v>
      </c>
      <c r="AB18">
        <f>$A18</f>
        <v>0</v>
      </c>
      <c r="AE18">
        <f>$A18</f>
        <v>0</v>
      </c>
    </row>
    <row r="19" spans="1:31" ht="15.75" thickBot="1">
      <c r="A19" s="137"/>
      <c r="B19" s="148"/>
      <c r="C19" s="24">
        <v>2</v>
      </c>
      <c r="D19" s="15"/>
      <c r="E19" s="12"/>
      <c r="F19" s="13"/>
      <c r="G19" s="15"/>
      <c r="H19" s="12"/>
      <c r="I19" s="13"/>
      <c r="J19" s="15"/>
      <c r="K19" s="12"/>
      <c r="L19" s="13"/>
      <c r="M19" s="15"/>
      <c r="N19" s="12"/>
      <c r="O19" s="13"/>
      <c r="P19" s="87">
        <f aca="true" t="shared" si="2" ref="P19:P49">IF(SUM(D19,G19,J19,M19)&gt;0.1,AVERAGE(M19,J19,G19,D19),"")</f>
      </c>
      <c r="Q19" s="88">
        <f t="shared" si="0"/>
      </c>
      <c r="R19" s="88">
        <f>IF(N19&gt;0,_xlfn.RANK.EQ(Q19,AmMatch,),"")</f>
      </c>
      <c r="S19" s="134"/>
      <c r="T19" s="158"/>
      <c r="U19" s="160"/>
      <c r="Y19">
        <f>$A18</f>
        <v>0</v>
      </c>
      <c r="AB19">
        <f>$A18</f>
        <v>0</v>
      </c>
      <c r="AC19" s="9">
        <f>MIN(D19,G19,J19,M19,P19)</f>
        <v>0</v>
      </c>
      <c r="AD19" s="9">
        <f>MAX(E19,H19,K19,N19,Q19)</f>
        <v>0</v>
      </c>
      <c r="AE19">
        <f>$A18</f>
        <v>0</v>
      </c>
    </row>
    <row r="20" spans="1:31" ht="15">
      <c r="A20" s="139"/>
      <c r="B20" s="140"/>
      <c r="C20" s="25">
        <v>1</v>
      </c>
      <c r="D20" s="16"/>
      <c r="E20" s="17"/>
      <c r="F20" s="18"/>
      <c r="G20" s="16"/>
      <c r="H20" s="17"/>
      <c r="I20" s="18"/>
      <c r="J20" s="16"/>
      <c r="K20" s="17"/>
      <c r="L20" s="18"/>
      <c r="M20" s="16"/>
      <c r="N20" s="17"/>
      <c r="O20" s="18"/>
      <c r="P20" s="89">
        <f t="shared" si="2"/>
      </c>
      <c r="Q20" s="90">
        <f t="shared" si="0"/>
      </c>
      <c r="R20" s="90">
        <f>IF(N20&gt;0,_xlfn.RANK.EQ(Q20,AmMatch,),"")</f>
      </c>
      <c r="S20" s="133">
        <f>IF(SUM(P20:P21)&gt;0,MIN(G20,G21,J20,J21,M20,M21,P20,P21),"")</f>
      </c>
      <c r="T20" s="157">
        <f t="shared" si="1"/>
      </c>
      <c r="U20" s="159">
        <f>IF(A20&gt;"",_xlfn.RANK.EQ(T20,T$18:T$49,),"")</f>
      </c>
      <c r="Y20">
        <f>$A20</f>
        <v>0</v>
      </c>
      <c r="Z20" s="9">
        <f>IF(SUM(D20,G20,J20,M20,P20)&gt;0.1,MIN(D20,G20,J20,M20,P20),"")</f>
      </c>
      <c r="AA20">
        <f>MAX(E20,H20,K20,N20,Q20)</f>
        <v>0</v>
      </c>
      <c r="AB20">
        <f>$A20</f>
        <v>0</v>
      </c>
      <c r="AE20">
        <f>$A20</f>
        <v>0</v>
      </c>
    </row>
    <row r="21" spans="1:31" ht="15.75" thickBot="1">
      <c r="A21" s="141"/>
      <c r="B21" s="142"/>
      <c r="C21" s="26">
        <v>2</v>
      </c>
      <c r="D21" s="19"/>
      <c r="E21" s="20"/>
      <c r="F21" s="21"/>
      <c r="G21" s="19"/>
      <c r="H21" s="20"/>
      <c r="I21" s="21"/>
      <c r="J21" s="19"/>
      <c r="K21" s="20"/>
      <c r="L21" s="21"/>
      <c r="M21" s="19"/>
      <c r="N21" s="20"/>
      <c r="O21" s="21"/>
      <c r="P21" s="91">
        <f t="shared" si="2"/>
      </c>
      <c r="Q21" s="92">
        <f t="shared" si="0"/>
      </c>
      <c r="R21" s="92">
        <f>IF(N21&gt;0,_xlfn.RANK.EQ(Q21,PmMatch,),"")</f>
      </c>
      <c r="S21" s="134"/>
      <c r="T21" s="158"/>
      <c r="U21" s="160"/>
      <c r="Y21">
        <f>$A20</f>
        <v>0</v>
      </c>
      <c r="AB21">
        <f>$A20</f>
        <v>0</v>
      </c>
      <c r="AC21" s="9">
        <f>MIN(D21,G21,J21,M21,P21)</f>
        <v>0</v>
      </c>
      <c r="AD21" s="9">
        <f>MAX(E21,H21,K21,N21,Q21)</f>
        <v>0</v>
      </c>
      <c r="AE21">
        <f>$A20</f>
        <v>0</v>
      </c>
    </row>
    <row r="22" spans="1:31" ht="15">
      <c r="A22" s="135"/>
      <c r="B22" s="136"/>
      <c r="C22" s="23">
        <v>1</v>
      </c>
      <c r="D22" s="14"/>
      <c r="E22" s="10"/>
      <c r="F22" s="11"/>
      <c r="G22" s="14"/>
      <c r="H22" s="10"/>
      <c r="I22" s="11"/>
      <c r="J22" s="14"/>
      <c r="K22" s="10"/>
      <c r="L22" s="11"/>
      <c r="M22" s="14"/>
      <c r="N22" s="10"/>
      <c r="O22" s="11"/>
      <c r="P22" s="85">
        <f t="shared" si="2"/>
      </c>
      <c r="Q22" s="86">
        <f t="shared" si="0"/>
      </c>
      <c r="R22" s="86">
        <f>IF(N22&gt;0,_xlfn.RANK.EQ(Q22,AmMatch,),"")</f>
      </c>
      <c r="S22" s="145">
        <f>IF(SUM(P22:P23)&gt;0,MIN(G22,G23,J22,J23,M22,M23,P22,P23),"")</f>
      </c>
      <c r="T22" s="157">
        <f t="shared" si="1"/>
      </c>
      <c r="U22" s="159">
        <f>IF(A22&gt;"",_xlfn.RANK.EQ(T22,T$18:T$49,),"")</f>
      </c>
      <c r="Y22">
        <f>$A22</f>
        <v>0</v>
      </c>
      <c r="Z22" s="9">
        <f>IF(SUM(D22,G22,J22,M22,P22)&gt;0.1,MIN(D22,G22,J22,M22,P22),"")</f>
      </c>
      <c r="AA22">
        <f>MAX(E22,H22,K22,N22,Q22)</f>
        <v>0</v>
      </c>
      <c r="AB22">
        <f>$A22</f>
        <v>0</v>
      </c>
      <c r="AE22">
        <f>$A22</f>
        <v>0</v>
      </c>
    </row>
    <row r="23" spans="1:31" ht="15.75" thickBot="1">
      <c r="A23" s="137"/>
      <c r="B23" s="138"/>
      <c r="C23" s="24">
        <v>2</v>
      </c>
      <c r="D23" s="15"/>
      <c r="E23" s="12"/>
      <c r="F23" s="13"/>
      <c r="G23" s="15"/>
      <c r="H23" s="12"/>
      <c r="I23" s="13"/>
      <c r="J23" s="15"/>
      <c r="K23" s="12"/>
      <c r="L23" s="13"/>
      <c r="M23" s="15"/>
      <c r="N23" s="12"/>
      <c r="O23" s="13"/>
      <c r="P23" s="87">
        <f t="shared" si="2"/>
      </c>
      <c r="Q23" s="88">
        <f t="shared" si="0"/>
      </c>
      <c r="R23" s="88">
        <f>IF(N23&gt;0,_xlfn.RANK.EQ(Q23,PmMatch,),"")</f>
      </c>
      <c r="S23" s="146"/>
      <c r="T23" s="158"/>
      <c r="U23" s="160"/>
      <c r="Y23">
        <f>$A22</f>
        <v>0</v>
      </c>
      <c r="AB23">
        <f>$A22</f>
        <v>0</v>
      </c>
      <c r="AC23" s="9">
        <f>MIN(D23,G23,J23,M23,P23)</f>
        <v>0</v>
      </c>
      <c r="AD23" s="9">
        <f>MAX(E23,H23,K23,N23,Q23)</f>
        <v>0</v>
      </c>
      <c r="AE23">
        <f>$A22</f>
        <v>0</v>
      </c>
    </row>
    <row r="24" spans="1:31" ht="15">
      <c r="A24" s="139"/>
      <c r="B24" s="140"/>
      <c r="C24" s="25">
        <v>1</v>
      </c>
      <c r="D24" s="16"/>
      <c r="E24" s="17"/>
      <c r="F24" s="18"/>
      <c r="G24" s="16"/>
      <c r="H24" s="17"/>
      <c r="I24" s="18"/>
      <c r="J24" s="16"/>
      <c r="K24" s="17"/>
      <c r="L24" s="18"/>
      <c r="M24" s="16"/>
      <c r="N24" s="17"/>
      <c r="O24" s="18"/>
      <c r="P24" s="89">
        <f t="shared" si="2"/>
      </c>
      <c r="Q24" s="90">
        <f aca="true" t="shared" si="3" ref="Q24:Q49">IF(SUM(N24,K24,H24,E24)&gt;0,SUM(N24,K24,H24,E24)+(SUM(F24,I24,L24,O24)/100),"")</f>
      </c>
      <c r="R24" s="90">
        <f>IF(N24&gt;0,_xlfn.RANK.EQ(Q24,AmMatch,),"")</f>
      </c>
      <c r="S24" s="133">
        <f>IF(SUM(P24:P25)&gt;0,MIN(G24,G25,J24,J25,M24,M25,P24,P25),"")</f>
      </c>
      <c r="T24" s="157">
        <f t="shared" si="1"/>
      </c>
      <c r="U24" s="159">
        <f>IF(A24&gt;"",_xlfn.RANK.EQ(T24,T$18:T$49,),"")</f>
      </c>
      <c r="Y24">
        <f>$A24</f>
        <v>0</v>
      </c>
      <c r="Z24" s="9">
        <f>IF(SUM(D24,G24,J24,M24,P24)&gt;0.1,MIN(D24,G24,J24,M24,P24),"")</f>
      </c>
      <c r="AA24">
        <f>MAX(E24,H24,K24,N24,Q24)</f>
        <v>0</v>
      </c>
      <c r="AB24">
        <f>$A24</f>
        <v>0</v>
      </c>
      <c r="AE24">
        <f>$A24</f>
        <v>0</v>
      </c>
    </row>
    <row r="25" spans="1:31" ht="15.75" thickBot="1">
      <c r="A25" s="141"/>
      <c r="B25" s="142"/>
      <c r="C25" s="26">
        <v>2</v>
      </c>
      <c r="D25" s="19"/>
      <c r="E25" s="20"/>
      <c r="F25" s="21"/>
      <c r="G25" s="19"/>
      <c r="H25" s="20"/>
      <c r="I25" s="21"/>
      <c r="J25" s="19"/>
      <c r="K25" s="20"/>
      <c r="L25" s="21"/>
      <c r="M25" s="19"/>
      <c r="N25" s="20"/>
      <c r="O25" s="21"/>
      <c r="P25" s="91">
        <f t="shared" si="2"/>
      </c>
      <c r="Q25" s="92">
        <f t="shared" si="3"/>
      </c>
      <c r="R25" s="92">
        <f>IF(N25&gt;0,_xlfn.RANK.EQ(Q25,PmMatch,),"")</f>
      </c>
      <c r="S25" s="134"/>
      <c r="T25" s="158"/>
      <c r="U25" s="160"/>
      <c r="Y25">
        <f>$A24</f>
        <v>0</v>
      </c>
      <c r="AB25">
        <f>$A24</f>
        <v>0</v>
      </c>
      <c r="AC25" s="9">
        <f>MIN(D25,G25,J25,M25,P25)</f>
        <v>0</v>
      </c>
      <c r="AD25" s="9">
        <f>MAX(E25,H25,K25,N25,Q25)</f>
        <v>0</v>
      </c>
      <c r="AE25">
        <f>$A24</f>
        <v>0</v>
      </c>
    </row>
    <row r="26" spans="1:31" ht="15">
      <c r="A26" s="135"/>
      <c r="B26" s="136"/>
      <c r="C26" s="23">
        <v>1</v>
      </c>
      <c r="D26" s="14"/>
      <c r="E26" s="10"/>
      <c r="F26" s="11"/>
      <c r="G26" s="14"/>
      <c r="H26" s="10"/>
      <c r="I26" s="11"/>
      <c r="J26" s="14"/>
      <c r="K26" s="10"/>
      <c r="L26" s="11"/>
      <c r="M26" s="14"/>
      <c r="N26" s="10"/>
      <c r="O26" s="11"/>
      <c r="P26" s="85">
        <f t="shared" si="2"/>
      </c>
      <c r="Q26" s="86">
        <f t="shared" si="3"/>
      </c>
      <c r="R26" s="86">
        <f>IF(N26&gt;0,_xlfn.RANK.EQ(Q26,AmMatch,),"")</f>
      </c>
      <c r="S26" s="133">
        <f>IF(SUM(P26:P27)&gt;0,MIN(G26,G27,J26,J27,M26,M27,P26,P27),"")</f>
      </c>
      <c r="T26" s="157">
        <f t="shared" si="1"/>
      </c>
      <c r="U26" s="159">
        <f>IF(A26&gt;"",_xlfn.RANK.EQ(T26,T$18:T$49,),"")</f>
      </c>
      <c r="Y26">
        <f>$A26</f>
        <v>0</v>
      </c>
      <c r="Z26" s="9">
        <f>IF(SUM(D26,G26,J26,M26,P26)&gt;0.1,MIN(D26,G26,J26,M26,P26),"")</f>
      </c>
      <c r="AA26">
        <f>MAX(E26,H26,K26,N26,Q26)</f>
        <v>0</v>
      </c>
      <c r="AB26">
        <f>$A26</f>
        <v>0</v>
      </c>
      <c r="AE26">
        <f>$A26</f>
        <v>0</v>
      </c>
    </row>
    <row r="27" spans="1:31" ht="15.75" thickBot="1">
      <c r="A27" s="137"/>
      <c r="B27" s="138"/>
      <c r="C27" s="24">
        <v>2</v>
      </c>
      <c r="D27" s="15"/>
      <c r="E27" s="12"/>
      <c r="F27" s="13"/>
      <c r="G27" s="15"/>
      <c r="H27" s="12"/>
      <c r="I27" s="13"/>
      <c r="J27" s="15"/>
      <c r="K27" s="12"/>
      <c r="L27" s="13"/>
      <c r="M27" s="15"/>
      <c r="N27" s="12"/>
      <c r="O27" s="13"/>
      <c r="P27" s="87">
        <f t="shared" si="2"/>
      </c>
      <c r="Q27" s="88">
        <f t="shared" si="3"/>
      </c>
      <c r="R27" s="88">
        <f>IF(N27&gt;0,_xlfn.RANK.EQ(Q27,PmMatch,),"")</f>
      </c>
      <c r="S27" s="134"/>
      <c r="T27" s="158"/>
      <c r="U27" s="160"/>
      <c r="Y27">
        <f>$A26</f>
        <v>0</v>
      </c>
      <c r="AB27">
        <f>$A26</f>
        <v>0</v>
      </c>
      <c r="AC27" s="9">
        <f>MIN(D27,G27,J27,M27,P27)</f>
        <v>0</v>
      </c>
      <c r="AD27" s="9">
        <f>MAX(E27,H27,K27,N27,Q27)</f>
        <v>0</v>
      </c>
      <c r="AE27">
        <f>$A26</f>
        <v>0</v>
      </c>
    </row>
    <row r="28" spans="1:31" ht="15">
      <c r="A28" s="139"/>
      <c r="B28" s="140"/>
      <c r="C28" s="25">
        <v>1</v>
      </c>
      <c r="D28" s="16"/>
      <c r="E28" s="17"/>
      <c r="F28" s="18"/>
      <c r="G28" s="16"/>
      <c r="H28" s="17"/>
      <c r="I28" s="18"/>
      <c r="J28" s="16"/>
      <c r="K28" s="17"/>
      <c r="L28" s="18"/>
      <c r="M28" s="16"/>
      <c r="N28" s="17"/>
      <c r="O28" s="18"/>
      <c r="P28" s="89">
        <f t="shared" si="2"/>
      </c>
      <c r="Q28" s="90">
        <f t="shared" si="3"/>
      </c>
      <c r="R28" s="90">
        <f>IF(N28&gt;0,_xlfn.RANK.EQ(Q28,AmMatch,),"")</f>
      </c>
      <c r="S28" s="133">
        <f>IF(SUM(P28:P29)&gt;0,MIN(G28,G29,J28,J29,M28,M29,P28,P29),"")</f>
      </c>
      <c r="T28" s="157">
        <f t="shared" si="1"/>
      </c>
      <c r="U28" s="159">
        <f>IF(A28&gt;"",_xlfn.RANK.EQ(T28,T$18:T$49,),"")</f>
      </c>
      <c r="Y28">
        <f>$A28</f>
        <v>0</v>
      </c>
      <c r="Z28" s="9">
        <f>IF(SUM(D28,G28,J28,M28,P28)&gt;0.1,MIN(D28,G28,J28,M28,P28),"")</f>
      </c>
      <c r="AA28">
        <f>MAX(E28,H28,K28,N28,Q28)</f>
        <v>0</v>
      </c>
      <c r="AB28">
        <f>$A28</f>
        <v>0</v>
      </c>
      <c r="AE28">
        <f>$A28</f>
        <v>0</v>
      </c>
    </row>
    <row r="29" spans="1:31" ht="15.75" thickBot="1">
      <c r="A29" s="141"/>
      <c r="B29" s="142"/>
      <c r="C29" s="26">
        <v>2</v>
      </c>
      <c r="D29" s="19"/>
      <c r="E29" s="20"/>
      <c r="F29" s="21"/>
      <c r="G29" s="19"/>
      <c r="H29" s="20"/>
      <c r="I29" s="21"/>
      <c r="J29" s="19"/>
      <c r="K29" s="20"/>
      <c r="L29" s="21"/>
      <c r="M29" s="19"/>
      <c r="N29" s="20"/>
      <c r="O29" s="21"/>
      <c r="P29" s="91">
        <f t="shared" si="2"/>
      </c>
      <c r="Q29" s="92">
        <f t="shared" si="3"/>
      </c>
      <c r="R29" s="92">
        <f>IF(N29&gt;0,_xlfn.RANK.EQ(Q29,PmMatch,),"")</f>
      </c>
      <c r="S29" s="134"/>
      <c r="T29" s="158"/>
      <c r="U29" s="160"/>
      <c r="Y29">
        <f>$A28</f>
        <v>0</v>
      </c>
      <c r="AB29">
        <f>$A28</f>
        <v>0</v>
      </c>
      <c r="AC29" s="9">
        <f>MIN(D29,G29,J29,M29,P29)</f>
        <v>0</v>
      </c>
      <c r="AD29" s="9">
        <f>MAX(E29,H29,K29,N29,Q29)</f>
        <v>0</v>
      </c>
      <c r="AE29">
        <f>$A28</f>
        <v>0</v>
      </c>
    </row>
    <row r="30" spans="1:31" ht="15">
      <c r="A30" s="135"/>
      <c r="B30" s="136"/>
      <c r="C30" s="23">
        <v>1</v>
      </c>
      <c r="D30" s="14"/>
      <c r="E30" s="10"/>
      <c r="F30" s="11"/>
      <c r="G30" s="14"/>
      <c r="H30" s="10"/>
      <c r="I30" s="11"/>
      <c r="J30" s="14"/>
      <c r="K30" s="10"/>
      <c r="L30" s="11"/>
      <c r="M30" s="14"/>
      <c r="N30" s="10"/>
      <c r="O30" s="11"/>
      <c r="P30" s="85">
        <f t="shared" si="2"/>
      </c>
      <c r="Q30" s="86">
        <f t="shared" si="3"/>
      </c>
      <c r="R30" s="86">
        <f>IF(N30&gt;0,_xlfn.RANK.EQ(Q30,AmMatch,),"")</f>
      </c>
      <c r="S30" s="133">
        <f>IF(SUM(P30:P31)&gt;0,MIN(G30,G31,J30,J31,M30,M31,P30,P31),"")</f>
      </c>
      <c r="T30" s="157">
        <f t="shared" si="1"/>
      </c>
      <c r="U30" s="159">
        <f>IF(A30&gt;"",_xlfn.RANK.EQ(T30,T$18:T$49,),"")</f>
      </c>
      <c r="Y30">
        <f>$A30</f>
        <v>0</v>
      </c>
      <c r="Z30" s="9">
        <f>IF(SUM(D30,G30,J30,M30,P30)&gt;0.1,MIN(D30,G30,J30,M30,P30),"")</f>
      </c>
      <c r="AA30">
        <f>MAX(E30,H30,K30,N30,Q30)</f>
        <v>0</v>
      </c>
      <c r="AB30">
        <f>$A30</f>
        <v>0</v>
      </c>
      <c r="AE30">
        <f>$A30</f>
        <v>0</v>
      </c>
    </row>
    <row r="31" spans="1:31" ht="15.75" thickBot="1">
      <c r="A31" s="137"/>
      <c r="B31" s="138"/>
      <c r="C31" s="24">
        <v>2</v>
      </c>
      <c r="D31" s="15"/>
      <c r="E31" s="12"/>
      <c r="F31" s="13"/>
      <c r="G31" s="15"/>
      <c r="H31" s="12"/>
      <c r="I31" s="13"/>
      <c r="J31" s="15"/>
      <c r="K31" s="12"/>
      <c r="L31" s="13"/>
      <c r="M31" s="15"/>
      <c r="N31" s="12"/>
      <c r="O31" s="13"/>
      <c r="P31" s="87">
        <f t="shared" si="2"/>
      </c>
      <c r="Q31" s="88">
        <f t="shared" si="3"/>
      </c>
      <c r="R31" s="88">
        <f>IF(N31&gt;0,_xlfn.RANK.EQ(Q31,PmMatch,),"")</f>
      </c>
      <c r="S31" s="134"/>
      <c r="T31" s="158"/>
      <c r="U31" s="160"/>
      <c r="Y31">
        <f>$A30</f>
        <v>0</v>
      </c>
      <c r="AB31">
        <f>$A30</f>
        <v>0</v>
      </c>
      <c r="AC31" s="9">
        <f>MIN(D31,G31,J31,M31,P31)</f>
        <v>0</v>
      </c>
      <c r="AD31" s="9">
        <f>MAX(E31,H31,K31,N31,Q31)</f>
        <v>0</v>
      </c>
      <c r="AE31">
        <f>$A30</f>
        <v>0</v>
      </c>
    </row>
    <row r="32" spans="1:31" ht="15">
      <c r="A32" s="139"/>
      <c r="B32" s="140"/>
      <c r="C32" s="25">
        <v>1</v>
      </c>
      <c r="D32" s="16"/>
      <c r="E32" s="17"/>
      <c r="F32" s="18"/>
      <c r="G32" s="16"/>
      <c r="H32" s="17"/>
      <c r="I32" s="18"/>
      <c r="J32" s="16"/>
      <c r="K32" s="17"/>
      <c r="L32" s="18"/>
      <c r="M32" s="16"/>
      <c r="N32" s="17"/>
      <c r="O32" s="18"/>
      <c r="P32" s="89">
        <f t="shared" si="2"/>
      </c>
      <c r="Q32" s="90">
        <f t="shared" si="3"/>
      </c>
      <c r="R32" s="90">
        <f>IF(N32&gt;0,_xlfn.RANK.EQ(Q32,AmMatch,),"")</f>
      </c>
      <c r="S32" s="133">
        <f>IF(SUM(P32:P33)&gt;0,MIN(G32,G33,J32,J33,M32,M33,P32,P33),"")</f>
      </c>
      <c r="T32" s="157">
        <f t="shared" si="1"/>
      </c>
      <c r="U32" s="159">
        <f>IF(A32&gt;"",_xlfn.RANK.EQ(T32,T$18:T$49,),"")</f>
      </c>
      <c r="Y32">
        <f>$A32</f>
        <v>0</v>
      </c>
      <c r="Z32" s="9">
        <f>IF(SUM(D32,G32,J32,M32,P32)&gt;0.1,MIN(D32,G32,J32,M32,P32),"")</f>
      </c>
      <c r="AA32">
        <f>MAX(E32,H32,K32,N32,Q32)</f>
        <v>0</v>
      </c>
      <c r="AB32">
        <f>$A32</f>
        <v>0</v>
      </c>
      <c r="AE32">
        <f>$A32</f>
        <v>0</v>
      </c>
    </row>
    <row r="33" spans="1:31" ht="15.75" thickBot="1">
      <c r="A33" s="141"/>
      <c r="B33" s="142"/>
      <c r="C33" s="26">
        <v>2</v>
      </c>
      <c r="D33" s="19"/>
      <c r="E33" s="20"/>
      <c r="F33" s="21"/>
      <c r="G33" s="19"/>
      <c r="H33" s="20"/>
      <c r="I33" s="21"/>
      <c r="J33" s="19"/>
      <c r="K33" s="20"/>
      <c r="L33" s="21"/>
      <c r="M33" s="19"/>
      <c r="N33" s="20"/>
      <c r="O33" s="21"/>
      <c r="P33" s="91">
        <f t="shared" si="2"/>
      </c>
      <c r="Q33" s="92">
        <f t="shared" si="3"/>
      </c>
      <c r="R33" s="92">
        <f>IF(N33&gt;0,_xlfn.RANK.EQ(Q33,PmMatch,),"")</f>
      </c>
      <c r="S33" s="134"/>
      <c r="T33" s="158"/>
      <c r="U33" s="160"/>
      <c r="Y33">
        <f>$A32</f>
        <v>0</v>
      </c>
      <c r="AB33">
        <f>$A32</f>
        <v>0</v>
      </c>
      <c r="AC33" s="9">
        <f>MIN(D33,G33,J33,M33,P33)</f>
        <v>0</v>
      </c>
      <c r="AD33" s="9">
        <f>MAX(E33,H33,K33,N33,Q33)</f>
        <v>0</v>
      </c>
      <c r="AE33">
        <f>$A32</f>
        <v>0</v>
      </c>
    </row>
    <row r="34" spans="1:31" ht="15">
      <c r="A34" s="135"/>
      <c r="B34" s="136"/>
      <c r="C34" s="23">
        <v>1</v>
      </c>
      <c r="D34" s="14"/>
      <c r="E34" s="10"/>
      <c r="F34" s="11"/>
      <c r="G34" s="14"/>
      <c r="H34" s="10"/>
      <c r="I34" s="11"/>
      <c r="J34" s="14"/>
      <c r="K34" s="10"/>
      <c r="L34" s="11"/>
      <c r="M34" s="14"/>
      <c r="N34" s="10"/>
      <c r="O34" s="11"/>
      <c r="P34" s="85">
        <f t="shared" si="2"/>
      </c>
      <c r="Q34" s="86">
        <f t="shared" si="3"/>
      </c>
      <c r="R34" s="86">
        <f>IF(N34&gt;0,_xlfn.RANK.EQ(Q34,AmMatch,),"")</f>
      </c>
      <c r="S34" s="133">
        <f>IF(SUM(P34:P35)&gt;0,MIN(G34,G35,J34,J35,M34,M35,P34,P35),"")</f>
      </c>
      <c r="T34" s="157">
        <f t="shared" si="1"/>
      </c>
      <c r="U34" s="159">
        <f>IF(A34&gt;"",_xlfn.RANK.EQ(T34,T$18:T$49,),"")</f>
      </c>
      <c r="Y34">
        <f>$A34</f>
        <v>0</v>
      </c>
      <c r="Z34" s="9">
        <f>IF(SUM(D34,G34,J34,M34,P34)&gt;0.1,MIN(D34,G34,J34,M34,P34),"")</f>
      </c>
      <c r="AA34">
        <f>MAX(E34,H34,K34,N34,Q34)</f>
        <v>0</v>
      </c>
      <c r="AB34">
        <f>$A34</f>
        <v>0</v>
      </c>
      <c r="AE34">
        <f>$A34</f>
        <v>0</v>
      </c>
    </row>
    <row r="35" spans="1:31" ht="15.75" thickBot="1">
      <c r="A35" s="137"/>
      <c r="B35" s="138"/>
      <c r="C35" s="24">
        <v>2</v>
      </c>
      <c r="D35" s="15"/>
      <c r="E35" s="12"/>
      <c r="F35" s="13"/>
      <c r="G35" s="15"/>
      <c r="H35" s="12"/>
      <c r="I35" s="13"/>
      <c r="J35" s="15"/>
      <c r="K35" s="12"/>
      <c r="L35" s="13"/>
      <c r="M35" s="15"/>
      <c r="N35" s="12"/>
      <c r="O35" s="13"/>
      <c r="P35" s="87">
        <f t="shared" si="2"/>
      </c>
      <c r="Q35" s="88">
        <f t="shared" si="3"/>
      </c>
      <c r="R35" s="88">
        <f>IF(N35&gt;0,_xlfn.RANK.EQ(Q35,PmMatch,),"")</f>
      </c>
      <c r="S35" s="134"/>
      <c r="T35" s="158"/>
      <c r="U35" s="160"/>
      <c r="Y35">
        <f>$A34</f>
        <v>0</v>
      </c>
      <c r="AB35">
        <f>$A34</f>
        <v>0</v>
      </c>
      <c r="AC35" s="9">
        <f>MIN(D35,G35,J35,M35,P35)</f>
        <v>0</v>
      </c>
      <c r="AD35" s="9">
        <f>MAX(E35,H35,K35,N35,Q35)</f>
        <v>0</v>
      </c>
      <c r="AE35">
        <f>$A34</f>
        <v>0</v>
      </c>
    </row>
    <row r="36" spans="1:31" ht="15">
      <c r="A36" s="139"/>
      <c r="B36" s="140"/>
      <c r="C36" s="25">
        <v>1</v>
      </c>
      <c r="D36" s="16"/>
      <c r="E36" s="17"/>
      <c r="F36" s="18"/>
      <c r="G36" s="16"/>
      <c r="H36" s="17"/>
      <c r="I36" s="18"/>
      <c r="J36" s="16"/>
      <c r="K36" s="17"/>
      <c r="L36" s="18"/>
      <c r="M36" s="16"/>
      <c r="N36" s="17"/>
      <c r="O36" s="18"/>
      <c r="P36" s="89">
        <f t="shared" si="2"/>
      </c>
      <c r="Q36" s="90">
        <f t="shared" si="3"/>
      </c>
      <c r="R36" s="90">
        <f>IF(N36&gt;0,_xlfn.RANK.EQ(Q36,AmMatch,),"")</f>
      </c>
      <c r="S36" s="133">
        <f>IF(SUM(P36:P37)&gt;0,MIN(G36,G37,J36,J37,M36,M37,P36,P37),"")</f>
      </c>
      <c r="T36" s="157">
        <f t="shared" si="1"/>
      </c>
      <c r="U36" s="159">
        <f>IF(A36&gt;"",_xlfn.RANK.EQ(T36,T$18:T$49,),"")</f>
      </c>
      <c r="Y36">
        <f>$A36</f>
        <v>0</v>
      </c>
      <c r="Z36" s="9">
        <f>IF(SUM(D36,G36,J36,M36,P36)&gt;0.1,MIN(D36,G36,J36,M36,P36),"")</f>
      </c>
      <c r="AA36">
        <f>MAX(E36,H36,K36,N36,Q36)</f>
        <v>0</v>
      </c>
      <c r="AB36">
        <f>$A36</f>
        <v>0</v>
      </c>
      <c r="AE36">
        <f>$A36</f>
        <v>0</v>
      </c>
    </row>
    <row r="37" spans="1:31" ht="15.75" thickBot="1">
      <c r="A37" s="141"/>
      <c r="B37" s="142"/>
      <c r="C37" s="26">
        <v>2</v>
      </c>
      <c r="D37" s="19"/>
      <c r="E37" s="20"/>
      <c r="F37" s="21"/>
      <c r="G37" s="19"/>
      <c r="H37" s="20"/>
      <c r="I37" s="21"/>
      <c r="J37" s="19"/>
      <c r="K37" s="20"/>
      <c r="L37" s="21"/>
      <c r="M37" s="19"/>
      <c r="N37" s="20"/>
      <c r="O37" s="21"/>
      <c r="P37" s="91">
        <f t="shared" si="2"/>
      </c>
      <c r="Q37" s="92">
        <f t="shared" si="3"/>
      </c>
      <c r="R37" s="92">
        <f>IF(N37&gt;0,_xlfn.RANK.EQ(Q37,PmMatch,),"")</f>
      </c>
      <c r="S37" s="134"/>
      <c r="T37" s="158"/>
      <c r="U37" s="160"/>
      <c r="Y37">
        <f>$A36</f>
        <v>0</v>
      </c>
      <c r="AB37">
        <f>$A36</f>
        <v>0</v>
      </c>
      <c r="AC37" s="9">
        <f>MIN(D37,G37,J37,M37,P37)</f>
        <v>0</v>
      </c>
      <c r="AD37" s="9">
        <f>MAX(E37,H37,K37,N37,Q37)</f>
        <v>0</v>
      </c>
      <c r="AE37">
        <f>$A36</f>
        <v>0</v>
      </c>
    </row>
    <row r="38" spans="1:31" ht="15">
      <c r="A38" s="135"/>
      <c r="B38" s="136"/>
      <c r="C38" s="23">
        <v>1</v>
      </c>
      <c r="D38" s="14"/>
      <c r="E38" s="10"/>
      <c r="F38" s="11"/>
      <c r="G38" s="14"/>
      <c r="H38" s="10"/>
      <c r="I38" s="11"/>
      <c r="J38" s="14"/>
      <c r="K38" s="10"/>
      <c r="L38" s="11"/>
      <c r="M38" s="14"/>
      <c r="N38" s="10"/>
      <c r="O38" s="11"/>
      <c r="P38" s="85">
        <f t="shared" si="2"/>
      </c>
      <c r="Q38" s="86">
        <f t="shared" si="3"/>
      </c>
      <c r="R38" s="86">
        <f>IF(N38&gt;0,_xlfn.RANK.EQ(Q38,AmMatch,),"")</f>
      </c>
      <c r="S38" s="133">
        <f>IF(SUM(P38:P39)&gt;0,MIN(G38,G39,J38,J39,M38,M39,P38,P39),"")</f>
      </c>
      <c r="T38" s="157">
        <f t="shared" si="1"/>
      </c>
      <c r="U38" s="159">
        <f>IF(A38&gt;"",_xlfn.RANK.EQ(T38,T$18:T$49,),"")</f>
      </c>
      <c r="Y38">
        <f>$A38</f>
        <v>0</v>
      </c>
      <c r="Z38" s="9">
        <f>IF(SUM(D38,G38,J38,M38,P38)&gt;0.1,MIN(D38,G38,J38,M38,P38),"")</f>
      </c>
      <c r="AA38">
        <f>MAX(E38,H38,K38,N38,Q38)</f>
        <v>0</v>
      </c>
      <c r="AB38">
        <f>$A38</f>
        <v>0</v>
      </c>
      <c r="AE38">
        <f>$A38</f>
        <v>0</v>
      </c>
    </row>
    <row r="39" spans="1:31" ht="15.75" thickBot="1">
      <c r="A39" s="137"/>
      <c r="B39" s="138"/>
      <c r="C39" s="24">
        <v>2</v>
      </c>
      <c r="D39" s="15"/>
      <c r="E39" s="12"/>
      <c r="F39" s="13"/>
      <c r="G39" s="15"/>
      <c r="H39" s="12"/>
      <c r="I39" s="13"/>
      <c r="J39" s="15"/>
      <c r="K39" s="12"/>
      <c r="L39" s="13"/>
      <c r="M39" s="15"/>
      <c r="N39" s="12"/>
      <c r="O39" s="13"/>
      <c r="P39" s="87">
        <f t="shared" si="2"/>
      </c>
      <c r="Q39" s="88">
        <f t="shared" si="3"/>
      </c>
      <c r="R39" s="88">
        <f>IF(N39&gt;0,_xlfn.RANK.EQ(Q39,PmMatch,),"")</f>
      </c>
      <c r="S39" s="134"/>
      <c r="T39" s="158"/>
      <c r="U39" s="160"/>
      <c r="Y39">
        <f>$A38</f>
        <v>0</v>
      </c>
      <c r="AB39">
        <f>$A38</f>
        <v>0</v>
      </c>
      <c r="AC39" s="9">
        <f>MIN(D39,G39,J39,M39,P39)</f>
        <v>0</v>
      </c>
      <c r="AD39" s="9">
        <f>MAX(E39,H39,K39,N39,Q39)</f>
        <v>0</v>
      </c>
      <c r="AE39">
        <f>$A38</f>
        <v>0</v>
      </c>
    </row>
    <row r="40" spans="1:31" ht="15">
      <c r="A40" s="139"/>
      <c r="B40" s="140"/>
      <c r="C40" s="25">
        <v>1</v>
      </c>
      <c r="D40" s="16"/>
      <c r="E40" s="17"/>
      <c r="F40" s="18"/>
      <c r="G40" s="16"/>
      <c r="H40" s="17"/>
      <c r="I40" s="18"/>
      <c r="J40" s="16"/>
      <c r="K40" s="17"/>
      <c r="L40" s="18"/>
      <c r="M40" s="16"/>
      <c r="N40" s="17"/>
      <c r="O40" s="18"/>
      <c r="P40" s="89">
        <f t="shared" si="2"/>
      </c>
      <c r="Q40" s="90">
        <f t="shared" si="3"/>
      </c>
      <c r="R40" s="90">
        <f>IF(N40&gt;0,_xlfn.RANK.EQ(Q40,AmMatch,),"")</f>
      </c>
      <c r="S40" s="133">
        <f>IF(SUM(P40:P41)&gt;0,MIN(G40,G41,J40,J41,M40,M41,P40,P41),"")</f>
      </c>
      <c r="T40" s="157">
        <f t="shared" si="1"/>
      </c>
      <c r="U40" s="159">
        <f>IF(A40&gt;"",_xlfn.RANK.EQ(T40,T$18:T$49,),"")</f>
      </c>
      <c r="Y40">
        <f>$A40</f>
        <v>0</v>
      </c>
      <c r="Z40" s="9">
        <f>IF(SUM(D40,G40,J40,M40,P40)&gt;0.1,MIN(D40,G40,J40,M40,P40),"")</f>
      </c>
      <c r="AA40">
        <f>MAX(E40,H40,K40,N40,Q40)</f>
        <v>0</v>
      </c>
      <c r="AB40">
        <f>$A40</f>
        <v>0</v>
      </c>
      <c r="AE40">
        <f>$A40</f>
        <v>0</v>
      </c>
    </row>
    <row r="41" spans="1:31" ht="15.75" thickBot="1">
      <c r="A41" s="141"/>
      <c r="B41" s="142"/>
      <c r="C41" s="26">
        <v>2</v>
      </c>
      <c r="D41" s="19"/>
      <c r="E41" s="20"/>
      <c r="F41" s="21"/>
      <c r="G41" s="19"/>
      <c r="H41" s="20"/>
      <c r="I41" s="21"/>
      <c r="J41" s="19"/>
      <c r="K41" s="20"/>
      <c r="L41" s="21"/>
      <c r="M41" s="19"/>
      <c r="N41" s="20"/>
      <c r="O41" s="21"/>
      <c r="P41" s="91">
        <f t="shared" si="2"/>
      </c>
      <c r="Q41" s="92">
        <f t="shared" si="3"/>
      </c>
      <c r="R41" s="92">
        <f>IF(N41&gt;0,_xlfn.RANK.EQ(Q41,PmMatch,),"")</f>
      </c>
      <c r="S41" s="134"/>
      <c r="T41" s="158"/>
      <c r="U41" s="160"/>
      <c r="Y41">
        <f>$A40</f>
        <v>0</v>
      </c>
      <c r="AB41">
        <f>$A40</f>
        <v>0</v>
      </c>
      <c r="AC41" s="9">
        <f>MIN(D41,G41,J41,M41,P41)</f>
        <v>0</v>
      </c>
      <c r="AD41" s="9">
        <f>MAX(E41,H41,K41,N41,Q41)</f>
        <v>0</v>
      </c>
      <c r="AE41">
        <f>$A40</f>
        <v>0</v>
      </c>
    </row>
    <row r="42" spans="1:31" ht="15">
      <c r="A42" s="135"/>
      <c r="B42" s="136"/>
      <c r="C42" s="23">
        <v>1</v>
      </c>
      <c r="D42" s="14"/>
      <c r="E42" s="10"/>
      <c r="F42" s="11"/>
      <c r="G42" s="14"/>
      <c r="H42" s="10"/>
      <c r="I42" s="11"/>
      <c r="J42" s="14"/>
      <c r="K42" s="10"/>
      <c r="L42" s="11"/>
      <c r="M42" s="14"/>
      <c r="N42" s="10"/>
      <c r="O42" s="11"/>
      <c r="P42" s="85">
        <f t="shared" si="2"/>
      </c>
      <c r="Q42" s="86">
        <f t="shared" si="3"/>
      </c>
      <c r="R42" s="86">
        <f>IF(N42&gt;0,_xlfn.RANK.EQ(Q42,AmMatch,),"")</f>
      </c>
      <c r="S42" s="133">
        <f>IF(SUM(P42:P43)&gt;0,MIN(G42,G43,J42,J43,M42,M43,P42,P43),"")</f>
      </c>
      <c r="T42" s="157">
        <f t="shared" si="1"/>
      </c>
      <c r="U42" s="159">
        <f>IF(A42&gt;"",_xlfn.RANK.EQ(T42,T$18:T$49,),"")</f>
      </c>
      <c r="Y42">
        <f>$A42</f>
        <v>0</v>
      </c>
      <c r="Z42" s="9">
        <f>IF(SUM(D42,G42,J42,M42,P42)&gt;0.1,MIN(D42,G42,J42,M42,P42),"")</f>
      </c>
      <c r="AA42">
        <f>MAX(E42,H42,K42,N42,Q42)</f>
        <v>0</v>
      </c>
      <c r="AB42">
        <f>$A42</f>
        <v>0</v>
      </c>
      <c r="AE42">
        <f>$A42</f>
        <v>0</v>
      </c>
    </row>
    <row r="43" spans="1:31" ht="15.75" thickBot="1">
      <c r="A43" s="137"/>
      <c r="B43" s="138"/>
      <c r="C43" s="24">
        <v>2</v>
      </c>
      <c r="D43" s="15"/>
      <c r="E43" s="12"/>
      <c r="F43" s="13"/>
      <c r="G43" s="15"/>
      <c r="H43" s="12"/>
      <c r="I43" s="13"/>
      <c r="J43" s="15"/>
      <c r="K43" s="12"/>
      <c r="L43" s="13"/>
      <c r="M43" s="15"/>
      <c r="N43" s="12"/>
      <c r="O43" s="13"/>
      <c r="P43" s="87">
        <f t="shared" si="2"/>
      </c>
      <c r="Q43" s="88">
        <f t="shared" si="3"/>
      </c>
      <c r="R43" s="88">
        <f>IF(N43&gt;0,_xlfn.RANK.EQ(Q43,PmMatch,),"")</f>
      </c>
      <c r="S43" s="134"/>
      <c r="T43" s="158"/>
      <c r="U43" s="160"/>
      <c r="Y43">
        <f>$A42</f>
        <v>0</v>
      </c>
      <c r="AB43">
        <f>$A42</f>
        <v>0</v>
      </c>
      <c r="AC43" s="9">
        <f>MIN(D43,G43,J43,M43,P43)</f>
        <v>0</v>
      </c>
      <c r="AD43" s="9">
        <f>MAX(E43,H43,K43,N43,Q43)</f>
        <v>0</v>
      </c>
      <c r="AE43">
        <f>$A42</f>
        <v>0</v>
      </c>
    </row>
    <row r="44" spans="1:31" ht="15">
      <c r="A44" s="139"/>
      <c r="B44" s="140"/>
      <c r="C44" s="25">
        <v>1</v>
      </c>
      <c r="D44" s="16"/>
      <c r="E44" s="17"/>
      <c r="F44" s="18"/>
      <c r="G44" s="16"/>
      <c r="H44" s="17"/>
      <c r="I44" s="18"/>
      <c r="J44" s="16"/>
      <c r="K44" s="17"/>
      <c r="L44" s="18"/>
      <c r="M44" s="16"/>
      <c r="N44" s="17"/>
      <c r="O44" s="18"/>
      <c r="P44" s="89">
        <f t="shared" si="2"/>
      </c>
      <c r="Q44" s="90">
        <f t="shared" si="3"/>
      </c>
      <c r="R44" s="90">
        <f>IF(N44&gt;0,_xlfn.RANK.EQ(Q44,AmMatch,),"")</f>
      </c>
      <c r="S44" s="133">
        <f>IF(SUM(P44:P45)&gt;0,MIN(G44,G45,J44,J45,M44,M45,P44,P45),"")</f>
      </c>
      <c r="T44" s="157">
        <f t="shared" si="1"/>
      </c>
      <c r="U44" s="159">
        <f>IF(A44&gt;"",_xlfn.RANK.EQ(T44,T$18:T$49,),"")</f>
      </c>
      <c r="Y44">
        <f>$A44</f>
        <v>0</v>
      </c>
      <c r="Z44" s="9">
        <f>IF(SUM(D44,G44,J44,M44,P44)&gt;0.1,MIN(D44,G44,J44,M44,P44),"")</f>
      </c>
      <c r="AA44">
        <f>MAX(E44,H44,K44,N44,Q44)</f>
        <v>0</v>
      </c>
      <c r="AB44">
        <f>$A44</f>
        <v>0</v>
      </c>
      <c r="AE44">
        <f>$A44</f>
        <v>0</v>
      </c>
    </row>
    <row r="45" spans="1:31" ht="15.75" thickBot="1">
      <c r="A45" s="141"/>
      <c r="B45" s="142"/>
      <c r="C45" s="26">
        <v>2</v>
      </c>
      <c r="D45" s="19"/>
      <c r="E45" s="20"/>
      <c r="F45" s="21"/>
      <c r="G45" s="19"/>
      <c r="H45" s="20"/>
      <c r="I45" s="21"/>
      <c r="J45" s="19"/>
      <c r="K45" s="20"/>
      <c r="L45" s="21"/>
      <c r="M45" s="19"/>
      <c r="N45" s="20"/>
      <c r="O45" s="21"/>
      <c r="P45" s="91">
        <f t="shared" si="2"/>
      </c>
      <c r="Q45" s="92">
        <f t="shared" si="3"/>
      </c>
      <c r="R45" s="92">
        <f>IF(N45&gt;0,_xlfn.RANK.EQ(Q45,PmMatch,),"")</f>
      </c>
      <c r="S45" s="134"/>
      <c r="T45" s="158"/>
      <c r="U45" s="160"/>
      <c r="Y45">
        <f>$A44</f>
        <v>0</v>
      </c>
      <c r="AB45">
        <f>$A44</f>
        <v>0</v>
      </c>
      <c r="AC45" s="9">
        <f>MIN(D45,G45,J45,M45,P45)</f>
        <v>0</v>
      </c>
      <c r="AD45" s="9">
        <f>MAX(E45,H45,K45,N45,Q45)</f>
        <v>0</v>
      </c>
      <c r="AE45">
        <f>$A44</f>
        <v>0</v>
      </c>
    </row>
    <row r="46" spans="1:31" ht="15">
      <c r="A46" s="135"/>
      <c r="B46" s="136"/>
      <c r="C46" s="23">
        <v>1</v>
      </c>
      <c r="D46" s="14"/>
      <c r="E46" s="10"/>
      <c r="F46" s="11"/>
      <c r="G46" s="14"/>
      <c r="H46" s="10"/>
      <c r="I46" s="11"/>
      <c r="J46" s="14"/>
      <c r="K46" s="10"/>
      <c r="L46" s="11"/>
      <c r="M46" s="14"/>
      <c r="N46" s="10"/>
      <c r="O46" s="11"/>
      <c r="P46" s="85">
        <f t="shared" si="2"/>
      </c>
      <c r="Q46" s="86">
        <f t="shared" si="3"/>
      </c>
      <c r="R46" s="86">
        <f>IF(N46&gt;0,_xlfn.RANK.EQ(Q46,AmMatch,),"")</f>
      </c>
      <c r="S46" s="133">
        <f>IF(SUM(P46:P47)&gt;0,MIN(G46,G47,J46,J47,M46,M47,P46,P47),"")</f>
      </c>
      <c r="T46" s="157">
        <f t="shared" si="1"/>
      </c>
      <c r="U46" s="159">
        <f>IF(A46&gt;"",_xlfn.RANK.EQ(T46,T$18:T$49,),"")</f>
      </c>
      <c r="Y46">
        <f>$A46</f>
        <v>0</v>
      </c>
      <c r="Z46" s="9">
        <f>IF(SUM(D46,G46,J46,M46,P46)&gt;0.1,MIN(D46,G46,J46,M46,P46),"")</f>
      </c>
      <c r="AA46">
        <f>MAX(E46,H46,K46,N46,Q46)</f>
        <v>0</v>
      </c>
      <c r="AB46">
        <f>$A46</f>
        <v>0</v>
      </c>
      <c r="AE46">
        <f>$A46</f>
        <v>0</v>
      </c>
    </row>
    <row r="47" spans="1:31" ht="15.75" thickBot="1">
      <c r="A47" s="137"/>
      <c r="B47" s="138"/>
      <c r="C47" s="24">
        <v>2</v>
      </c>
      <c r="D47" s="15"/>
      <c r="E47" s="12"/>
      <c r="F47" s="13"/>
      <c r="G47" s="15"/>
      <c r="H47" s="12"/>
      <c r="I47" s="13"/>
      <c r="J47" s="15"/>
      <c r="K47" s="12"/>
      <c r="L47" s="13"/>
      <c r="M47" s="15"/>
      <c r="N47" s="12"/>
      <c r="O47" s="13"/>
      <c r="P47" s="87">
        <f t="shared" si="2"/>
      </c>
      <c r="Q47" s="88">
        <f t="shared" si="3"/>
      </c>
      <c r="R47" s="88">
        <f>IF(N47&gt;0,_xlfn.RANK.EQ(Q47,PmMatch,),"")</f>
      </c>
      <c r="S47" s="134"/>
      <c r="T47" s="158"/>
      <c r="U47" s="160"/>
      <c r="Y47">
        <f>$A46</f>
        <v>0</v>
      </c>
      <c r="AB47">
        <f>$A46</f>
        <v>0</v>
      </c>
      <c r="AC47" s="9">
        <f>MIN(D47,G47,J47,M47,P47)</f>
        <v>0</v>
      </c>
      <c r="AD47" s="9">
        <f>MAX(E47,H47,K47,N47,Q47)</f>
        <v>0</v>
      </c>
      <c r="AE47">
        <f>$A46</f>
        <v>0</v>
      </c>
    </row>
    <row r="48" spans="1:31" ht="15">
      <c r="A48" s="139"/>
      <c r="B48" s="140"/>
      <c r="C48" s="25">
        <v>1</v>
      </c>
      <c r="D48" s="16"/>
      <c r="E48" s="17"/>
      <c r="F48" s="18"/>
      <c r="G48" s="16"/>
      <c r="H48" s="17"/>
      <c r="I48" s="18"/>
      <c r="J48" s="16"/>
      <c r="K48" s="17"/>
      <c r="L48" s="18"/>
      <c r="M48" s="16"/>
      <c r="N48" s="17"/>
      <c r="O48" s="18"/>
      <c r="P48" s="89">
        <f t="shared" si="2"/>
      </c>
      <c r="Q48" s="90">
        <f t="shared" si="3"/>
      </c>
      <c r="R48" s="90">
        <f>IF(N48&gt;0,_xlfn.RANK.EQ(Q48,AmMatch,),"")</f>
      </c>
      <c r="S48" s="133">
        <f>IF(SUM(P48:P49)&gt;0,MIN(G48,G49,J48,J49,M48,M49,P48,P49),"")</f>
      </c>
      <c r="T48" s="157">
        <f t="shared" si="1"/>
      </c>
      <c r="U48" s="159">
        <f>IF(A48&gt;"",_xlfn.RANK.EQ(T48,T$18:T$49,),"")</f>
      </c>
      <c r="Y48">
        <f>$A48</f>
        <v>0</v>
      </c>
      <c r="Z48" s="9">
        <f>IF(SUM(D48,G48,J48,M48,P48)&gt;0.1,MIN(D48,G48,J48,M48,P48),"")</f>
      </c>
      <c r="AA48">
        <f>MAX(E48,H48,K48,N48,Q48)</f>
        <v>0</v>
      </c>
      <c r="AB48">
        <f>$A48</f>
        <v>0</v>
      </c>
      <c r="AE48">
        <f>$A48</f>
        <v>0</v>
      </c>
    </row>
    <row r="49" spans="1:31" ht="15.75" thickBot="1">
      <c r="A49" s="141"/>
      <c r="B49" s="142"/>
      <c r="C49" s="26">
        <v>2</v>
      </c>
      <c r="D49" s="19"/>
      <c r="E49" s="20"/>
      <c r="F49" s="21"/>
      <c r="G49" s="19"/>
      <c r="H49" s="20"/>
      <c r="I49" s="21"/>
      <c r="J49" s="19"/>
      <c r="K49" s="20"/>
      <c r="L49" s="21"/>
      <c r="M49" s="19"/>
      <c r="N49" s="20"/>
      <c r="O49" s="21"/>
      <c r="P49" s="91">
        <f t="shared" si="2"/>
      </c>
      <c r="Q49" s="92">
        <f t="shared" si="3"/>
      </c>
      <c r="R49" s="92">
        <f>IF(N49&gt;0,_xlfn.RANK.EQ(Q49,PmMatch,),"")</f>
      </c>
      <c r="S49" s="134"/>
      <c r="T49" s="158"/>
      <c r="U49" s="160"/>
      <c r="Y49">
        <f>$A48</f>
        <v>0</v>
      </c>
      <c r="AB49">
        <f>$A48</f>
        <v>0</v>
      </c>
      <c r="AC49" s="9">
        <f>MIN(D49,G49,J49,M49,P49)</f>
        <v>0</v>
      </c>
      <c r="AD49" s="9">
        <f>MAX(E49,H49,K49,N49,Q49)</f>
        <v>0</v>
      </c>
      <c r="AE49">
        <f>$A48</f>
        <v>0</v>
      </c>
    </row>
    <row r="51" ht="15">
      <c r="C51" s="46" t="s">
        <v>8</v>
      </c>
    </row>
    <row r="52" spans="1:4" ht="15">
      <c r="A52" t="s">
        <v>31</v>
      </c>
      <c r="C52">
        <f>MAX(Q18,Q20,Q22,Q24,Q26,Q28,Q30,Q32,Q34,Q36,Q38,Q40,Q42,Q44,Q46,Q48)</f>
        <v>0</v>
      </c>
      <c r="D52">
        <f>IF(C52&gt;0,VLOOKUP(C52,AA18:AB49,2,FALSE),"")</f>
      </c>
    </row>
    <row r="53" spans="1:4" ht="15">
      <c r="A53" t="s">
        <v>34</v>
      </c>
      <c r="C53" s="9">
        <f>MIN(Z18:Z49)</f>
        <v>0</v>
      </c>
      <c r="D53">
        <f>IF(C53&gt;0,VLOOKUP(C53,Z18:AB48,3,FALSE),"")</f>
      </c>
    </row>
    <row r="54" spans="1:4" ht="15">
      <c r="A54" t="s">
        <v>32</v>
      </c>
      <c r="C54">
        <f>MAX(Q19,Q21,Q23,Q25,Q27,Q29,Q31,Q33,Q35,Q37,Q39,Q41,Q43,Q45,Q47,Q49)</f>
        <v>0</v>
      </c>
      <c r="D54">
        <f>IF(C54&gt;0,VLOOKUP(C54,AD18:AE49,2,FALSE),"")</f>
      </c>
    </row>
    <row r="55" spans="1:4" ht="15">
      <c r="A55" t="s">
        <v>35</v>
      </c>
      <c r="C55" s="9">
        <f>MIN(P19,P21,P23,P25,P27,P29,P31,P33,P35,P37,P39,P41,P43,P45,P47,P49)</f>
        <v>0</v>
      </c>
      <c r="D55">
        <f>IF(C55&gt;0,VLOOKUP(C55,AC18:AE49,3,FALSE),"")</f>
      </c>
    </row>
    <row r="56" spans="1:4" ht="15">
      <c r="A56" t="s">
        <v>33</v>
      </c>
      <c r="C56">
        <f>MAX(Scores)</f>
        <v>0</v>
      </c>
      <c r="D56">
        <f>IF(C56&gt;0,VLOOKUP(C56,T18:Y49,6,FALSE),"")</f>
      </c>
    </row>
    <row r="57" spans="1:4" ht="15">
      <c r="A57" t="s">
        <v>36</v>
      </c>
      <c r="C57">
        <f>MIN(Groups)</f>
        <v>0</v>
      </c>
      <c r="D57">
        <f>IF(C57&gt;0,VLOOKUP(C57,S18:Y49,7,FALSE),"")</f>
      </c>
    </row>
  </sheetData>
  <sheetProtection password="CF99" sheet="1" objects="1" scenarios="1" selectLockedCells="1" sort="0" autoFilter="0"/>
  <mergeCells count="76">
    <mergeCell ref="U32:U33"/>
    <mergeCell ref="S36:S37"/>
    <mergeCell ref="S38:S39"/>
    <mergeCell ref="U34:U35"/>
    <mergeCell ref="U20:U21"/>
    <mergeCell ref="U22:U23"/>
    <mergeCell ref="U24:U25"/>
    <mergeCell ref="U26:U27"/>
    <mergeCell ref="U28:U29"/>
    <mergeCell ref="S48:S49"/>
    <mergeCell ref="T18:T19"/>
    <mergeCell ref="U30:U31"/>
    <mergeCell ref="U44:U45"/>
    <mergeCell ref="U46:U47"/>
    <mergeCell ref="S44:S45"/>
    <mergeCell ref="S46:S47"/>
    <mergeCell ref="T30:T31"/>
    <mergeCell ref="T32:T33"/>
    <mergeCell ref="T34:T35"/>
    <mergeCell ref="U18:U19"/>
    <mergeCell ref="T38:T39"/>
    <mergeCell ref="T40:T41"/>
    <mergeCell ref="T42:T43"/>
    <mergeCell ref="S42:S43"/>
    <mergeCell ref="S40:S41"/>
    <mergeCell ref="U42:U43"/>
    <mergeCell ref="U38:U39"/>
    <mergeCell ref="U40:U41"/>
    <mergeCell ref="U36:U37"/>
    <mergeCell ref="T20:T21"/>
    <mergeCell ref="T22:T23"/>
    <mergeCell ref="T24:T25"/>
    <mergeCell ref="T26:T27"/>
    <mergeCell ref="T28:T29"/>
    <mergeCell ref="U48:U49"/>
    <mergeCell ref="T44:T45"/>
    <mergeCell ref="T46:T47"/>
    <mergeCell ref="T48:T49"/>
    <mergeCell ref="T36:T37"/>
    <mergeCell ref="A42:B43"/>
    <mergeCell ref="A44:B45"/>
    <mergeCell ref="A46:B47"/>
    <mergeCell ref="A48:B49"/>
    <mergeCell ref="A36:B37"/>
    <mergeCell ref="A38:B39"/>
    <mergeCell ref="A40:B41"/>
    <mergeCell ref="P16:R16"/>
    <mergeCell ref="S16:U16"/>
    <mergeCell ref="G13:M13"/>
    <mergeCell ref="A16:B17"/>
    <mergeCell ref="D16:F16"/>
    <mergeCell ref="G16:I16"/>
    <mergeCell ref="J16:L16"/>
    <mergeCell ref="M16:O16"/>
    <mergeCell ref="F14:K14"/>
    <mergeCell ref="C16:C17"/>
    <mergeCell ref="A1:U12"/>
    <mergeCell ref="S18:S19"/>
    <mergeCell ref="S20:S21"/>
    <mergeCell ref="S22:S23"/>
    <mergeCell ref="S24:S25"/>
    <mergeCell ref="A18:B19"/>
    <mergeCell ref="A20:B21"/>
    <mergeCell ref="A22:B23"/>
    <mergeCell ref="A24:B25"/>
    <mergeCell ref="B14:D14"/>
    <mergeCell ref="S26:S27"/>
    <mergeCell ref="S28:S29"/>
    <mergeCell ref="S30:S31"/>
    <mergeCell ref="S32:S33"/>
    <mergeCell ref="S34:S35"/>
    <mergeCell ref="A26:B27"/>
    <mergeCell ref="A28:B29"/>
    <mergeCell ref="A30:B31"/>
    <mergeCell ref="A32:B33"/>
    <mergeCell ref="A34:B35"/>
  </mergeCells>
  <printOptions/>
  <pageMargins left="0.75" right="0.75" top="1" bottom="1" header="0.5" footer="0.5"/>
  <pageSetup orientation="portrait"/>
  <ignoredErrors>
    <ignoredError sqref="Q24:Q49 S14 S22:T22 S18:S21 S23:S49 T20 T18 U27" emptyCellReference="1"/>
  </ignoredErrors>
  <drawing r:id="rId1"/>
</worksheet>
</file>

<file path=xl/worksheets/sheet3.xml><?xml version="1.0" encoding="utf-8"?>
<worksheet xmlns="http://schemas.openxmlformats.org/spreadsheetml/2006/main" xmlns:r="http://schemas.openxmlformats.org/officeDocument/2006/relationships">
  <dimension ref="A1:D25"/>
  <sheetViews>
    <sheetView workbookViewId="0" topLeftCell="A1">
      <pane ySplit="1" topLeftCell="BM2" activePane="bottomLeft" state="frozen"/>
      <selection pane="topLeft" activeCell="A1" sqref="A1"/>
      <selection pane="bottomLeft" activeCell="C26" sqref="C26"/>
    </sheetView>
  </sheetViews>
  <sheetFormatPr defaultColWidth="11.00390625" defaultRowHeight="15.75"/>
  <cols>
    <col min="1" max="1" width="24.125" style="0" customWidth="1"/>
    <col min="2" max="2" width="15.125" style="0" customWidth="1"/>
    <col min="3" max="3" width="12.625" style="0" customWidth="1"/>
    <col min="5" max="5" width="14.375" style="0" customWidth="1"/>
    <col min="8" max="27" width="3.875" style="0" customWidth="1"/>
  </cols>
  <sheetData>
    <row r="1" spans="1:4" ht="15" customHeight="1">
      <c r="A1" t="s">
        <v>0</v>
      </c>
      <c r="B1" t="s">
        <v>46</v>
      </c>
      <c r="C1" t="s">
        <v>79</v>
      </c>
      <c r="D1" t="s">
        <v>77</v>
      </c>
    </row>
    <row r="2" spans="1:4" ht="15" customHeight="1">
      <c r="A2" t="s">
        <v>99</v>
      </c>
      <c r="B2" t="e">
        <f>VLOOKUP(A2,,,)</f>
        <v>#N/A</v>
      </c>
      <c r="C2" t="s">
        <v>101</v>
      </c>
      <c r="D2" t="s">
        <v>97</v>
      </c>
    </row>
    <row r="3" spans="1:4" ht="15" customHeight="1">
      <c r="A3" t="s">
        <v>100</v>
      </c>
      <c r="C3" t="s">
        <v>101</v>
      </c>
      <c r="D3" t="s">
        <v>97</v>
      </c>
    </row>
    <row r="4" spans="1:4" ht="15" customHeight="1">
      <c r="A4" t="s">
        <v>62</v>
      </c>
      <c r="B4">
        <v>192315568</v>
      </c>
      <c r="C4" t="s">
        <v>101</v>
      </c>
      <c r="D4" t="s">
        <v>40</v>
      </c>
    </row>
    <row r="5" spans="1:4" ht="15" customHeight="1">
      <c r="A5" t="s">
        <v>57</v>
      </c>
      <c r="B5" s="96">
        <v>58795258</v>
      </c>
      <c r="C5" t="s">
        <v>101</v>
      </c>
      <c r="D5" t="s">
        <v>40</v>
      </c>
    </row>
    <row r="6" spans="1:4" ht="15" customHeight="1">
      <c r="A6" t="s">
        <v>23</v>
      </c>
      <c r="B6">
        <v>3398171</v>
      </c>
      <c r="C6" t="s">
        <v>69</v>
      </c>
      <c r="D6" t="s">
        <v>40</v>
      </c>
    </row>
    <row r="7" spans="1:4" ht="15" customHeight="1">
      <c r="A7" t="s">
        <v>64</v>
      </c>
      <c r="B7">
        <v>4696656</v>
      </c>
      <c r="C7" t="s">
        <v>101</v>
      </c>
      <c r="D7" t="s">
        <v>40</v>
      </c>
    </row>
    <row r="8" spans="1:4" ht="15" customHeight="1">
      <c r="A8" t="s">
        <v>96</v>
      </c>
      <c r="C8" t="s">
        <v>101</v>
      </c>
      <c r="D8" t="s">
        <v>97</v>
      </c>
    </row>
    <row r="9" spans="1:4" ht="15" customHeight="1">
      <c r="A9" t="s">
        <v>98</v>
      </c>
      <c r="B9">
        <v>6875773</v>
      </c>
      <c r="C9" t="s">
        <v>101</v>
      </c>
      <c r="D9" t="s">
        <v>66</v>
      </c>
    </row>
    <row r="10" spans="1:4" ht="15" customHeight="1">
      <c r="A10" t="s">
        <v>102</v>
      </c>
      <c r="C10" t="s">
        <v>101</v>
      </c>
      <c r="D10" t="s">
        <v>40</v>
      </c>
    </row>
    <row r="11" spans="1:4" ht="15">
      <c r="A11" t="s">
        <v>65</v>
      </c>
      <c r="B11" t="s">
        <v>21</v>
      </c>
      <c r="C11" t="s">
        <v>101</v>
      </c>
      <c r="D11" t="s">
        <v>78</v>
      </c>
    </row>
    <row r="12" spans="1:4" ht="15">
      <c r="A12" t="s">
        <v>59</v>
      </c>
      <c r="B12">
        <v>184458471</v>
      </c>
      <c r="C12" t="s">
        <v>101</v>
      </c>
      <c r="D12" t="s">
        <v>40</v>
      </c>
    </row>
    <row r="13" spans="1:4" ht="15">
      <c r="A13" t="s">
        <v>103</v>
      </c>
      <c r="B13">
        <v>155256605</v>
      </c>
      <c r="C13" t="s">
        <v>101</v>
      </c>
      <c r="D13" t="s">
        <v>40</v>
      </c>
    </row>
    <row r="14" spans="1:4" ht="15">
      <c r="A14" t="s">
        <v>61</v>
      </c>
      <c r="B14">
        <v>214875888</v>
      </c>
      <c r="C14" t="s">
        <v>101</v>
      </c>
      <c r="D14" t="s">
        <v>40</v>
      </c>
    </row>
    <row r="15" spans="1:4" ht="15">
      <c r="A15" t="s">
        <v>12</v>
      </c>
      <c r="B15">
        <v>16449101</v>
      </c>
      <c r="C15" t="s">
        <v>71</v>
      </c>
      <c r="D15" t="s">
        <v>66</v>
      </c>
    </row>
    <row r="16" spans="1:4" ht="15">
      <c r="A16" t="s">
        <v>63</v>
      </c>
      <c r="B16" s="95">
        <v>184064069</v>
      </c>
      <c r="C16" t="s">
        <v>101</v>
      </c>
      <c r="D16" t="s">
        <v>40</v>
      </c>
    </row>
    <row r="17" spans="1:4" ht="15">
      <c r="A17" t="s">
        <v>105</v>
      </c>
      <c r="B17">
        <v>126455702</v>
      </c>
      <c r="C17" t="s">
        <v>71</v>
      </c>
      <c r="D17" t="s">
        <v>40</v>
      </c>
    </row>
    <row r="18" spans="1:4" ht="15">
      <c r="A18" t="s">
        <v>58</v>
      </c>
      <c r="B18" s="95">
        <v>157813508</v>
      </c>
      <c r="C18" t="s">
        <v>101</v>
      </c>
      <c r="D18" t="s">
        <v>40</v>
      </c>
    </row>
    <row r="19" spans="1:4" ht="15">
      <c r="A19" t="s">
        <v>60</v>
      </c>
      <c r="B19" t="s">
        <v>21</v>
      </c>
      <c r="C19" t="s">
        <v>101</v>
      </c>
      <c r="D19" t="s">
        <v>66</v>
      </c>
    </row>
    <row r="20" spans="1:4" ht="15">
      <c r="A20" t="s">
        <v>56</v>
      </c>
      <c r="B20" s="95">
        <v>130475813</v>
      </c>
      <c r="C20" t="s">
        <v>101</v>
      </c>
      <c r="D20" t="s">
        <v>66</v>
      </c>
    </row>
    <row r="21" spans="1:4" ht="15">
      <c r="A21" t="s">
        <v>106</v>
      </c>
      <c r="B21">
        <v>139032914</v>
      </c>
      <c r="C21" t="s">
        <v>101</v>
      </c>
      <c r="D21" t="s">
        <v>40</v>
      </c>
    </row>
    <row r="22" spans="1:4" ht="15">
      <c r="A22" t="s">
        <v>108</v>
      </c>
      <c r="B22">
        <v>210287393</v>
      </c>
      <c r="C22" t="s">
        <v>101</v>
      </c>
      <c r="D22" t="s">
        <v>40</v>
      </c>
    </row>
    <row r="23" spans="1:4" ht="15">
      <c r="A23" t="s">
        <v>107</v>
      </c>
      <c r="B23">
        <v>41091695</v>
      </c>
      <c r="C23" t="s">
        <v>101</v>
      </c>
      <c r="D23" t="s">
        <v>40</v>
      </c>
    </row>
    <row r="24" spans="1:4" ht="15">
      <c r="A24" t="s">
        <v>651</v>
      </c>
      <c r="B24" s="109" t="s">
        <v>653</v>
      </c>
      <c r="C24" t="s">
        <v>101</v>
      </c>
      <c r="D24" t="s">
        <v>40</v>
      </c>
    </row>
    <row r="25" spans="1:4" ht="15">
      <c r="A25" t="s">
        <v>652</v>
      </c>
      <c r="B25">
        <v>190050613</v>
      </c>
      <c r="C25" t="s">
        <v>101</v>
      </c>
      <c r="D25" t="s">
        <v>40</v>
      </c>
    </row>
  </sheetData>
  <sheetProtection selectLockedCells="1" selectUnlockedCells="1"/>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F150"/>
  <sheetViews>
    <sheetView workbookViewId="0" topLeftCell="A1">
      <selection activeCell="F10" sqref="F10"/>
    </sheetView>
  </sheetViews>
  <sheetFormatPr defaultColWidth="11.00390625" defaultRowHeight="15.75"/>
  <cols>
    <col min="1" max="1" width="13.375" style="0" customWidth="1"/>
  </cols>
  <sheetData>
    <row r="1" spans="1:3" ht="15">
      <c r="A1" t="s">
        <v>74</v>
      </c>
      <c r="B1" t="s">
        <v>72</v>
      </c>
      <c r="C1" t="s">
        <v>73</v>
      </c>
    </row>
    <row r="2" spans="1:3" ht="15">
      <c r="A2" t="s">
        <v>67</v>
      </c>
      <c r="B2" s="80">
        <v>98</v>
      </c>
      <c r="C2" s="80">
        <v>100</v>
      </c>
    </row>
    <row r="3" spans="1:3" ht="15">
      <c r="A3" t="s">
        <v>68</v>
      </c>
      <c r="B3" s="80">
        <v>96.5</v>
      </c>
      <c r="C3" s="80">
        <v>97.999</v>
      </c>
    </row>
    <row r="4" spans="1:3" ht="15">
      <c r="A4" t="s">
        <v>69</v>
      </c>
      <c r="B4" s="80">
        <v>94</v>
      </c>
      <c r="C4" s="80">
        <v>96.499</v>
      </c>
    </row>
    <row r="5" spans="1:3" ht="15">
      <c r="A5" t="s">
        <v>70</v>
      </c>
      <c r="B5" s="80">
        <v>91.5</v>
      </c>
      <c r="C5" s="80">
        <v>93.999</v>
      </c>
    </row>
    <row r="6" spans="1:3" ht="15">
      <c r="A6" t="s">
        <v>71</v>
      </c>
      <c r="B6" s="80">
        <v>0.1</v>
      </c>
      <c r="C6" s="80">
        <v>91.499</v>
      </c>
    </row>
    <row r="8" spans="1:6" ht="15">
      <c r="A8" s="48" t="s">
        <v>95</v>
      </c>
      <c r="B8" s="48" t="s">
        <v>4</v>
      </c>
      <c r="C8" s="48" t="s">
        <v>8</v>
      </c>
      <c r="D8" s="48" t="s">
        <v>83</v>
      </c>
      <c r="E8" s="48" t="s">
        <v>47</v>
      </c>
      <c r="F8" s="48" t="s">
        <v>5</v>
      </c>
    </row>
    <row r="9" spans="1:6" ht="15">
      <c r="A9" s="49" t="s">
        <v>104</v>
      </c>
      <c r="B9" s="49" t="s">
        <v>40</v>
      </c>
      <c r="C9" s="49">
        <v>588</v>
      </c>
      <c r="D9" s="49">
        <v>9</v>
      </c>
      <c r="E9" s="49" t="s">
        <v>59</v>
      </c>
      <c r="F9" s="94">
        <v>42182</v>
      </c>
    </row>
    <row r="10" spans="1:6" ht="15">
      <c r="A10" s="49"/>
      <c r="B10" s="49"/>
      <c r="C10" s="49"/>
      <c r="D10" s="49"/>
      <c r="E10" s="49"/>
      <c r="F10" s="49"/>
    </row>
    <row r="11" spans="1:6" ht="15">
      <c r="A11" s="49"/>
      <c r="B11" s="49"/>
      <c r="C11" s="49"/>
      <c r="D11" s="49"/>
      <c r="E11" s="49"/>
      <c r="F11" s="49"/>
    </row>
    <row r="12" spans="1:6" ht="15">
      <c r="A12" s="49"/>
      <c r="B12" s="49"/>
      <c r="C12" s="49"/>
      <c r="D12" s="49"/>
      <c r="E12" s="49"/>
      <c r="F12" s="49"/>
    </row>
    <row r="13" spans="1:6" ht="15">
      <c r="A13" s="49"/>
      <c r="B13" s="49"/>
      <c r="C13" s="49"/>
      <c r="D13" s="49"/>
      <c r="E13" s="49"/>
      <c r="F13" s="49"/>
    </row>
    <row r="14" spans="1:6" ht="15">
      <c r="A14" s="49"/>
      <c r="B14" s="49"/>
      <c r="C14" s="49"/>
      <c r="D14" s="49"/>
      <c r="E14" s="49"/>
      <c r="F14" s="49"/>
    </row>
    <row r="15" spans="1:6" ht="15">
      <c r="A15" s="49"/>
      <c r="B15" s="49"/>
      <c r="C15" s="49"/>
      <c r="D15" s="49"/>
      <c r="E15" s="49"/>
      <c r="F15" s="49"/>
    </row>
    <row r="16" spans="1:6" ht="15">
      <c r="A16" s="49"/>
      <c r="B16" s="49"/>
      <c r="C16" s="49"/>
      <c r="D16" s="49"/>
      <c r="E16" s="49"/>
      <c r="F16" s="49"/>
    </row>
    <row r="17" spans="1:6" ht="15">
      <c r="A17" s="49"/>
      <c r="B17" s="49"/>
      <c r="C17" s="49"/>
      <c r="D17" s="49"/>
      <c r="E17" s="49"/>
      <c r="F17" s="49"/>
    </row>
    <row r="18" spans="1:6" ht="15">
      <c r="A18" s="49"/>
      <c r="B18" s="49"/>
      <c r="C18" s="49"/>
      <c r="D18" s="49"/>
      <c r="E18" s="49"/>
      <c r="F18" s="49"/>
    </row>
    <row r="19" spans="1:6" ht="15">
      <c r="A19" s="49"/>
      <c r="B19" s="49"/>
      <c r="C19" s="49"/>
      <c r="D19" s="49"/>
      <c r="E19" s="49"/>
      <c r="F19" s="49"/>
    </row>
    <row r="20" spans="1:6" ht="15">
      <c r="A20" s="49"/>
      <c r="B20" s="49"/>
      <c r="C20" s="49"/>
      <c r="D20" s="49"/>
      <c r="E20" s="49"/>
      <c r="F20" s="49"/>
    </row>
    <row r="21" spans="1:6" ht="15">
      <c r="A21" s="49"/>
      <c r="B21" s="49"/>
      <c r="C21" s="49"/>
      <c r="D21" s="49"/>
      <c r="E21" s="49"/>
      <c r="F21" s="49"/>
    </row>
    <row r="22" spans="1:6" ht="15">
      <c r="A22" s="49"/>
      <c r="B22" s="49"/>
      <c r="C22" s="49"/>
      <c r="D22" s="49"/>
      <c r="E22" s="49"/>
      <c r="F22" s="49"/>
    </row>
    <row r="23" spans="1:6" ht="15">
      <c r="A23" s="49"/>
      <c r="B23" s="49"/>
      <c r="C23" s="49"/>
      <c r="D23" s="49"/>
      <c r="E23" s="49"/>
      <c r="F23" s="49"/>
    </row>
    <row r="24" spans="1:6" ht="15">
      <c r="A24" s="49"/>
      <c r="B24" s="49"/>
      <c r="C24" s="49"/>
      <c r="D24" s="49"/>
      <c r="E24" s="49"/>
      <c r="F24" s="49"/>
    </row>
    <row r="25" spans="1:6" ht="15">
      <c r="A25" s="49"/>
      <c r="B25" s="49"/>
      <c r="C25" s="49"/>
      <c r="D25" s="49"/>
      <c r="E25" s="49"/>
      <c r="F25" s="49"/>
    </row>
    <row r="26" spans="1:6" ht="15">
      <c r="A26" s="49"/>
      <c r="B26" s="49"/>
      <c r="C26" s="49"/>
      <c r="D26" s="49"/>
      <c r="E26" s="49"/>
      <c r="F26" s="49"/>
    </row>
    <row r="27" spans="1:6" ht="15">
      <c r="A27" s="49"/>
      <c r="B27" s="49"/>
      <c r="C27" s="49"/>
      <c r="D27" s="49"/>
      <c r="E27" s="49"/>
      <c r="F27" s="49"/>
    </row>
    <row r="28" spans="1:6" ht="15">
      <c r="A28" s="49"/>
      <c r="B28" s="49"/>
      <c r="C28" s="49"/>
      <c r="D28" s="49"/>
      <c r="E28" s="49"/>
      <c r="F28" s="49"/>
    </row>
    <row r="29" spans="1:6" ht="15">
      <c r="A29" s="49"/>
      <c r="B29" s="49"/>
      <c r="C29" s="49"/>
      <c r="D29" s="49"/>
      <c r="E29" s="49"/>
      <c r="F29" s="49"/>
    </row>
    <row r="30" spans="1:6" ht="15">
      <c r="A30" s="49"/>
      <c r="B30" s="49"/>
      <c r="C30" s="49"/>
      <c r="D30" s="49"/>
      <c r="E30" s="49"/>
      <c r="F30" s="49"/>
    </row>
    <row r="31" spans="1:6" ht="15">
      <c r="A31" s="49"/>
      <c r="B31" s="49"/>
      <c r="C31" s="49"/>
      <c r="D31" s="49"/>
      <c r="E31" s="49"/>
      <c r="F31" s="49"/>
    </row>
    <row r="32" spans="1:6" ht="15">
      <c r="A32" s="49"/>
      <c r="B32" s="49"/>
      <c r="C32" s="49"/>
      <c r="D32" s="49"/>
      <c r="E32" s="49"/>
      <c r="F32" s="49"/>
    </row>
    <row r="33" spans="1:6" ht="15">
      <c r="A33" s="49"/>
      <c r="B33" s="49"/>
      <c r="C33" s="49"/>
      <c r="D33" s="49"/>
      <c r="E33" s="49"/>
      <c r="F33" s="49"/>
    </row>
    <row r="34" spans="1:6" ht="15">
      <c r="A34" s="49"/>
      <c r="B34" s="49"/>
      <c r="C34" s="49"/>
      <c r="D34" s="49"/>
      <c r="E34" s="49"/>
      <c r="F34" s="49"/>
    </row>
    <row r="35" spans="1:6" ht="15">
      <c r="A35" s="49"/>
      <c r="B35" s="49"/>
      <c r="C35" s="49"/>
      <c r="D35" s="49"/>
      <c r="E35" s="49"/>
      <c r="F35" s="49"/>
    </row>
    <row r="36" spans="1:6" ht="15">
      <c r="A36" s="49"/>
      <c r="B36" s="49"/>
      <c r="C36" s="49"/>
      <c r="D36" s="49"/>
      <c r="E36" s="49"/>
      <c r="F36" s="49"/>
    </row>
    <row r="37" spans="1:6" ht="15">
      <c r="A37" s="49"/>
      <c r="B37" s="49"/>
      <c r="C37" s="49"/>
      <c r="D37" s="49"/>
      <c r="E37" s="49"/>
      <c r="F37" s="49"/>
    </row>
    <row r="38" spans="1:6" ht="15">
      <c r="A38" s="49"/>
      <c r="B38" s="49"/>
      <c r="C38" s="49"/>
      <c r="D38" s="49"/>
      <c r="E38" s="49"/>
      <c r="F38" s="49"/>
    </row>
    <row r="39" spans="1:6" ht="15">
      <c r="A39" s="49"/>
      <c r="B39" s="49"/>
      <c r="C39" s="49"/>
      <c r="D39" s="49"/>
      <c r="E39" s="49"/>
      <c r="F39" s="49"/>
    </row>
    <row r="40" spans="1:6" ht="15">
      <c r="A40" s="49"/>
      <c r="B40" s="49"/>
      <c r="C40" s="49"/>
      <c r="D40" s="49"/>
      <c r="E40" s="49"/>
      <c r="F40" s="49"/>
    </row>
    <row r="41" spans="1:6" ht="15">
      <c r="A41" s="49"/>
      <c r="B41" s="49"/>
      <c r="C41" s="49"/>
      <c r="D41" s="49"/>
      <c r="E41" s="49"/>
      <c r="F41" s="49"/>
    </row>
    <row r="42" spans="1:6" ht="15">
      <c r="A42" s="49"/>
      <c r="B42" s="49"/>
      <c r="C42" s="49"/>
      <c r="D42" s="49"/>
      <c r="E42" s="49"/>
      <c r="F42" s="49"/>
    </row>
    <row r="43" spans="1:6" ht="15">
      <c r="A43" s="49"/>
      <c r="B43" s="49"/>
      <c r="C43" s="49"/>
      <c r="D43" s="49"/>
      <c r="E43" s="49"/>
      <c r="F43" s="49"/>
    </row>
    <row r="44" spans="1:6" ht="15">
      <c r="A44" s="49"/>
      <c r="B44" s="49"/>
      <c r="C44" s="49"/>
      <c r="D44" s="49"/>
      <c r="E44" s="49"/>
      <c r="F44" s="49"/>
    </row>
    <row r="45" spans="1:6" ht="15">
      <c r="A45" s="49"/>
      <c r="B45" s="49"/>
      <c r="C45" s="49"/>
      <c r="D45" s="49"/>
      <c r="E45" s="49"/>
      <c r="F45" s="49"/>
    </row>
    <row r="46" spans="1:6" ht="15">
      <c r="A46" s="49"/>
      <c r="B46" s="49"/>
      <c r="C46" s="49"/>
      <c r="D46" s="49"/>
      <c r="E46" s="49"/>
      <c r="F46" s="49"/>
    </row>
    <row r="47" spans="1:6" ht="15">
      <c r="A47" s="49"/>
      <c r="B47" s="49"/>
      <c r="C47" s="49"/>
      <c r="D47" s="49"/>
      <c r="E47" s="49"/>
      <c r="F47" s="49"/>
    </row>
    <row r="48" spans="1:6" ht="15">
      <c r="A48" s="49"/>
      <c r="B48" s="49"/>
      <c r="C48" s="49"/>
      <c r="D48" s="49"/>
      <c r="E48" s="49"/>
      <c r="F48" s="49"/>
    </row>
    <row r="49" spans="1:6" ht="15">
      <c r="A49" s="49"/>
      <c r="B49" s="49"/>
      <c r="C49" s="49"/>
      <c r="D49" s="49"/>
      <c r="E49" s="49"/>
      <c r="F49" s="49"/>
    </row>
    <row r="50" spans="1:6" ht="15">
      <c r="A50" s="49"/>
      <c r="B50" s="49"/>
      <c r="C50" s="49"/>
      <c r="D50" s="49"/>
      <c r="E50" s="49"/>
      <c r="F50" s="49"/>
    </row>
    <row r="51" spans="1:6" ht="15">
      <c r="A51" s="49"/>
      <c r="B51" s="49"/>
      <c r="C51" s="49"/>
      <c r="D51" s="49"/>
      <c r="E51" s="49"/>
      <c r="F51" s="49"/>
    </row>
    <row r="52" spans="1:6" ht="15">
      <c r="A52" s="49"/>
      <c r="B52" s="49"/>
      <c r="C52" s="49"/>
      <c r="D52" s="49"/>
      <c r="E52" s="49"/>
      <c r="F52" s="49"/>
    </row>
    <row r="53" spans="1:6" ht="15">
      <c r="A53" s="49"/>
      <c r="B53" s="49"/>
      <c r="C53" s="49"/>
      <c r="D53" s="49"/>
      <c r="E53" s="49"/>
      <c r="F53" s="49"/>
    </row>
    <row r="54" spans="1:6" ht="15">
      <c r="A54" s="49"/>
      <c r="B54" s="49"/>
      <c r="C54" s="49"/>
      <c r="D54" s="49"/>
      <c r="E54" s="49"/>
      <c r="F54" s="49"/>
    </row>
    <row r="55" spans="1:6" ht="15">
      <c r="A55" s="49"/>
      <c r="B55" s="49"/>
      <c r="C55" s="49"/>
      <c r="D55" s="49"/>
      <c r="E55" s="49"/>
      <c r="F55" s="49"/>
    </row>
    <row r="56" spans="1:6" ht="15">
      <c r="A56" s="49"/>
      <c r="B56" s="49"/>
      <c r="C56" s="49"/>
      <c r="D56" s="49"/>
      <c r="E56" s="49"/>
      <c r="F56" s="49"/>
    </row>
    <row r="57" spans="1:6" ht="15">
      <c r="A57" s="49"/>
      <c r="B57" s="49"/>
      <c r="C57" s="49"/>
      <c r="D57" s="49"/>
      <c r="E57" s="49"/>
      <c r="F57" s="49"/>
    </row>
    <row r="58" spans="1:6" ht="15">
      <c r="A58" s="49"/>
      <c r="B58" s="49"/>
      <c r="C58" s="49"/>
      <c r="D58" s="49"/>
      <c r="E58" s="49"/>
      <c r="F58" s="49"/>
    </row>
    <row r="59" spans="1:6" ht="15">
      <c r="A59" s="49"/>
      <c r="B59" s="49"/>
      <c r="C59" s="49"/>
      <c r="D59" s="49"/>
      <c r="E59" s="49"/>
      <c r="F59" s="49"/>
    </row>
    <row r="60" spans="1:6" ht="15">
      <c r="A60" s="49"/>
      <c r="B60" s="49"/>
      <c r="C60" s="49"/>
      <c r="D60" s="49"/>
      <c r="E60" s="49"/>
      <c r="F60" s="49"/>
    </row>
    <row r="61" spans="1:6" ht="15">
      <c r="A61" s="49"/>
      <c r="B61" s="49"/>
      <c r="C61" s="49"/>
      <c r="D61" s="49"/>
      <c r="E61" s="49"/>
      <c r="F61" s="49"/>
    </row>
    <row r="62" spans="1:6" ht="15">
      <c r="A62" s="49"/>
      <c r="B62" s="49"/>
      <c r="C62" s="49"/>
      <c r="D62" s="49"/>
      <c r="E62" s="49"/>
      <c r="F62" s="49"/>
    </row>
    <row r="63" spans="1:6" ht="15">
      <c r="A63" s="49"/>
      <c r="B63" s="49"/>
      <c r="C63" s="49"/>
      <c r="D63" s="49"/>
      <c r="E63" s="49"/>
      <c r="F63" s="49"/>
    </row>
    <row r="64" spans="1:6" ht="15">
      <c r="A64" s="49"/>
      <c r="B64" s="49"/>
      <c r="C64" s="49"/>
      <c r="D64" s="49"/>
      <c r="E64" s="49"/>
      <c r="F64" s="49"/>
    </row>
    <row r="65" spans="1:6" ht="15">
      <c r="A65" s="49"/>
      <c r="B65" s="49"/>
      <c r="C65" s="49"/>
      <c r="D65" s="49"/>
      <c r="E65" s="49"/>
      <c r="F65" s="49"/>
    </row>
    <row r="66" spans="1:6" ht="15">
      <c r="A66" s="49"/>
      <c r="B66" s="49"/>
      <c r="C66" s="49"/>
      <c r="D66" s="49"/>
      <c r="E66" s="49"/>
      <c r="F66" s="49"/>
    </row>
    <row r="67" spans="1:6" ht="15">
      <c r="A67" s="49"/>
      <c r="B67" s="49"/>
      <c r="C67" s="49"/>
      <c r="D67" s="49"/>
      <c r="E67" s="49"/>
      <c r="F67" s="49"/>
    </row>
    <row r="68" spans="1:6" ht="15">
      <c r="A68" s="49"/>
      <c r="B68" s="49"/>
      <c r="C68" s="49"/>
      <c r="D68" s="49"/>
      <c r="E68" s="49"/>
      <c r="F68" s="49"/>
    </row>
    <row r="69" spans="1:6" ht="15">
      <c r="A69" s="49"/>
      <c r="B69" s="49"/>
      <c r="C69" s="49"/>
      <c r="D69" s="49"/>
      <c r="E69" s="49"/>
      <c r="F69" s="49"/>
    </row>
    <row r="70" spans="1:6" ht="15">
      <c r="A70" s="49"/>
      <c r="B70" s="49"/>
      <c r="C70" s="49"/>
      <c r="D70" s="49"/>
      <c r="E70" s="49"/>
      <c r="F70" s="49"/>
    </row>
    <row r="71" spans="1:6" ht="15">
      <c r="A71" s="49"/>
      <c r="B71" s="49"/>
      <c r="C71" s="49"/>
      <c r="D71" s="49"/>
      <c r="E71" s="49"/>
      <c r="F71" s="49"/>
    </row>
    <row r="72" spans="1:6" ht="15">
      <c r="A72" s="49"/>
      <c r="B72" s="49"/>
      <c r="C72" s="49"/>
      <c r="D72" s="49"/>
      <c r="E72" s="49"/>
      <c r="F72" s="49"/>
    </row>
    <row r="73" spans="1:6" ht="15">
      <c r="A73" s="49"/>
      <c r="B73" s="49"/>
      <c r="C73" s="49"/>
      <c r="D73" s="49"/>
      <c r="E73" s="49"/>
      <c r="F73" s="49"/>
    </row>
    <row r="74" spans="1:6" ht="15">
      <c r="A74" s="49"/>
      <c r="B74" s="49"/>
      <c r="C74" s="49"/>
      <c r="D74" s="49"/>
      <c r="E74" s="49"/>
      <c r="F74" s="49"/>
    </row>
    <row r="75" spans="1:6" ht="15">
      <c r="A75" s="49"/>
      <c r="B75" s="49"/>
      <c r="C75" s="49"/>
      <c r="D75" s="49"/>
      <c r="E75" s="49"/>
      <c r="F75" s="49"/>
    </row>
    <row r="76" spans="1:6" ht="15">
      <c r="A76" s="49"/>
      <c r="B76" s="49"/>
      <c r="C76" s="49"/>
      <c r="D76" s="49"/>
      <c r="E76" s="49"/>
      <c r="F76" s="49"/>
    </row>
    <row r="77" spans="1:6" ht="15">
      <c r="A77" s="49"/>
      <c r="B77" s="49"/>
      <c r="C77" s="49"/>
      <c r="D77" s="49"/>
      <c r="E77" s="49"/>
      <c r="F77" s="49"/>
    </row>
    <row r="78" spans="1:6" ht="15">
      <c r="A78" s="49"/>
      <c r="B78" s="49"/>
      <c r="C78" s="49"/>
      <c r="D78" s="49"/>
      <c r="E78" s="49"/>
      <c r="F78" s="49"/>
    </row>
    <row r="79" spans="1:6" ht="15">
      <c r="A79" s="49"/>
      <c r="B79" s="49"/>
      <c r="C79" s="49"/>
      <c r="D79" s="49"/>
      <c r="E79" s="49"/>
      <c r="F79" s="49"/>
    </row>
    <row r="80" spans="1:6" ht="15">
      <c r="A80" s="49"/>
      <c r="B80" s="49"/>
      <c r="C80" s="49"/>
      <c r="D80" s="49"/>
      <c r="E80" s="49"/>
      <c r="F80" s="49"/>
    </row>
    <row r="81" spans="1:6" ht="15">
      <c r="A81" s="49"/>
      <c r="B81" s="49"/>
      <c r="C81" s="49"/>
      <c r="D81" s="49"/>
      <c r="E81" s="49"/>
      <c r="F81" s="49"/>
    </row>
    <row r="82" spans="1:6" ht="15">
      <c r="A82" s="49"/>
      <c r="B82" s="49"/>
      <c r="C82" s="49"/>
      <c r="D82" s="49"/>
      <c r="E82" s="49"/>
      <c r="F82" s="49"/>
    </row>
    <row r="83" spans="1:6" ht="15">
      <c r="A83" s="49"/>
      <c r="B83" s="49"/>
      <c r="C83" s="49"/>
      <c r="D83" s="49"/>
      <c r="E83" s="49"/>
      <c r="F83" s="49"/>
    </row>
    <row r="84" spans="1:6" ht="15">
      <c r="A84" s="49"/>
      <c r="B84" s="49"/>
      <c r="C84" s="49"/>
      <c r="D84" s="49"/>
      <c r="E84" s="49"/>
      <c r="F84" s="49"/>
    </row>
    <row r="85" spans="1:6" ht="15">
      <c r="A85" s="49"/>
      <c r="B85" s="49"/>
      <c r="C85" s="49"/>
      <c r="D85" s="49"/>
      <c r="E85" s="49"/>
      <c r="F85" s="49"/>
    </row>
    <row r="86" spans="1:6" ht="15">
      <c r="A86" s="49"/>
      <c r="B86" s="49"/>
      <c r="C86" s="49"/>
      <c r="D86" s="49"/>
      <c r="E86" s="49"/>
      <c r="F86" s="49"/>
    </row>
    <row r="87" spans="1:6" ht="15">
      <c r="A87" s="49"/>
      <c r="B87" s="49"/>
      <c r="C87" s="49"/>
      <c r="D87" s="49"/>
      <c r="E87" s="49"/>
      <c r="F87" s="49"/>
    </row>
    <row r="88" spans="1:6" ht="15">
      <c r="A88" s="49"/>
      <c r="B88" s="49"/>
      <c r="C88" s="49"/>
      <c r="D88" s="49"/>
      <c r="E88" s="49"/>
      <c r="F88" s="49"/>
    </row>
    <row r="89" spans="1:6" ht="15">
      <c r="A89" s="49"/>
      <c r="B89" s="49"/>
      <c r="C89" s="49"/>
      <c r="D89" s="49"/>
      <c r="E89" s="49"/>
      <c r="F89" s="49"/>
    </row>
    <row r="90" spans="1:6" ht="15">
      <c r="A90" s="49"/>
      <c r="B90" s="49"/>
      <c r="C90" s="49"/>
      <c r="D90" s="49"/>
      <c r="E90" s="49"/>
      <c r="F90" s="49"/>
    </row>
    <row r="91" spans="1:6" ht="15">
      <c r="A91" s="49"/>
      <c r="B91" s="49"/>
      <c r="C91" s="49"/>
      <c r="D91" s="49"/>
      <c r="E91" s="49"/>
      <c r="F91" s="49"/>
    </row>
    <row r="92" spans="1:6" ht="15">
      <c r="A92" s="49"/>
      <c r="B92" s="49"/>
      <c r="C92" s="49"/>
      <c r="D92" s="49"/>
      <c r="E92" s="49"/>
      <c r="F92" s="49"/>
    </row>
    <row r="93" spans="1:6" ht="15">
      <c r="A93" s="49"/>
      <c r="B93" s="49"/>
      <c r="C93" s="49"/>
      <c r="D93" s="49"/>
      <c r="E93" s="49"/>
      <c r="F93" s="49"/>
    </row>
    <row r="94" spans="1:6" ht="15">
      <c r="A94" s="49"/>
      <c r="B94" s="49"/>
      <c r="C94" s="49"/>
      <c r="D94" s="49"/>
      <c r="E94" s="49"/>
      <c r="F94" s="49"/>
    </row>
    <row r="95" spans="1:6" ht="15">
      <c r="A95" s="49"/>
      <c r="B95" s="49"/>
      <c r="C95" s="49"/>
      <c r="D95" s="49"/>
      <c r="E95" s="49"/>
      <c r="F95" s="49"/>
    </row>
    <row r="96" spans="1:6" ht="15">
      <c r="A96" s="49"/>
      <c r="B96" s="49"/>
      <c r="C96" s="49"/>
      <c r="D96" s="49"/>
      <c r="E96" s="49"/>
      <c r="F96" s="49"/>
    </row>
    <row r="97" spans="1:6" ht="15">
      <c r="A97" s="49"/>
      <c r="B97" s="49"/>
      <c r="C97" s="49"/>
      <c r="D97" s="49"/>
      <c r="E97" s="49"/>
      <c r="F97" s="49"/>
    </row>
    <row r="98" spans="1:6" ht="15">
      <c r="A98" s="49"/>
      <c r="B98" s="49"/>
      <c r="C98" s="49"/>
      <c r="D98" s="49"/>
      <c r="E98" s="49"/>
      <c r="F98" s="49"/>
    </row>
    <row r="99" spans="1:6" ht="15">
      <c r="A99" s="49"/>
      <c r="B99" s="49"/>
      <c r="C99" s="49"/>
      <c r="D99" s="49"/>
      <c r="E99" s="49"/>
      <c r="F99" s="49"/>
    </row>
    <row r="100" spans="1:6" ht="15">
      <c r="A100" s="49"/>
      <c r="B100" s="49"/>
      <c r="C100" s="49"/>
      <c r="D100" s="49"/>
      <c r="E100" s="49"/>
      <c r="F100" s="49"/>
    </row>
    <row r="101" spans="1:6" ht="15">
      <c r="A101" s="49"/>
      <c r="B101" s="49"/>
      <c r="C101" s="49"/>
      <c r="D101" s="49"/>
      <c r="E101" s="49"/>
      <c r="F101" s="49"/>
    </row>
    <row r="102" spans="1:6" ht="15">
      <c r="A102" s="49"/>
      <c r="B102" s="49"/>
      <c r="C102" s="49"/>
      <c r="D102" s="49"/>
      <c r="E102" s="49"/>
      <c r="F102" s="49"/>
    </row>
    <row r="103" spans="1:6" ht="15">
      <c r="A103" s="49"/>
      <c r="B103" s="49"/>
      <c r="C103" s="49"/>
      <c r="D103" s="49"/>
      <c r="E103" s="49"/>
      <c r="F103" s="49"/>
    </row>
    <row r="104" spans="1:6" ht="15">
      <c r="A104" s="49"/>
      <c r="B104" s="49"/>
      <c r="C104" s="49"/>
      <c r="D104" s="49"/>
      <c r="E104" s="49"/>
      <c r="F104" s="49"/>
    </row>
    <row r="105" spans="1:6" ht="15">
      <c r="A105" s="49"/>
      <c r="B105" s="49"/>
      <c r="C105" s="49"/>
      <c r="D105" s="49"/>
      <c r="E105" s="49"/>
      <c r="F105" s="49"/>
    </row>
    <row r="106" spans="1:6" ht="15">
      <c r="A106" s="49"/>
      <c r="B106" s="49"/>
      <c r="C106" s="49"/>
      <c r="D106" s="49"/>
      <c r="E106" s="49"/>
      <c r="F106" s="49"/>
    </row>
    <row r="107" spans="1:6" ht="15">
      <c r="A107" s="49"/>
      <c r="B107" s="49"/>
      <c r="C107" s="49"/>
      <c r="D107" s="49"/>
      <c r="E107" s="49"/>
      <c r="F107" s="49"/>
    </row>
    <row r="108" spans="1:6" ht="15">
      <c r="A108" s="49"/>
      <c r="B108" s="49"/>
      <c r="C108" s="49"/>
      <c r="D108" s="49"/>
      <c r="E108" s="49"/>
      <c r="F108" s="49"/>
    </row>
    <row r="109" spans="1:6" ht="15">
      <c r="A109" s="49"/>
      <c r="B109" s="49"/>
      <c r="C109" s="49"/>
      <c r="D109" s="49"/>
      <c r="E109" s="49"/>
      <c r="F109" s="49"/>
    </row>
    <row r="110" spans="1:6" ht="15">
      <c r="A110" s="49"/>
      <c r="B110" s="49"/>
      <c r="C110" s="49"/>
      <c r="D110" s="49"/>
      <c r="E110" s="49"/>
      <c r="F110" s="49"/>
    </row>
    <row r="111" spans="1:6" ht="15">
      <c r="A111" s="49"/>
      <c r="B111" s="49"/>
      <c r="C111" s="49"/>
      <c r="D111" s="49"/>
      <c r="E111" s="49"/>
      <c r="F111" s="49"/>
    </row>
    <row r="112" spans="1:6" ht="15">
      <c r="A112" s="49"/>
      <c r="B112" s="49"/>
      <c r="C112" s="49"/>
      <c r="D112" s="49"/>
      <c r="E112" s="49"/>
      <c r="F112" s="49"/>
    </row>
    <row r="113" spans="1:6" ht="15">
      <c r="A113" s="49"/>
      <c r="B113" s="49"/>
      <c r="C113" s="49"/>
      <c r="D113" s="49"/>
      <c r="E113" s="49"/>
      <c r="F113" s="49"/>
    </row>
    <row r="114" spans="1:6" ht="15">
      <c r="A114" s="49"/>
      <c r="B114" s="49"/>
      <c r="C114" s="49"/>
      <c r="D114" s="49"/>
      <c r="E114" s="49"/>
      <c r="F114" s="49"/>
    </row>
    <row r="115" spans="1:6" ht="15">
      <c r="A115" s="49"/>
      <c r="B115" s="49"/>
      <c r="C115" s="49"/>
      <c r="D115" s="49"/>
      <c r="E115" s="49"/>
      <c r="F115" s="49"/>
    </row>
    <row r="116" spans="1:6" ht="15">
      <c r="A116" s="49"/>
      <c r="B116" s="49"/>
      <c r="C116" s="49"/>
      <c r="D116" s="49"/>
      <c r="E116" s="49"/>
      <c r="F116" s="49"/>
    </row>
    <row r="117" spans="1:6" ht="15">
      <c r="A117" s="49"/>
      <c r="B117" s="49"/>
      <c r="C117" s="49"/>
      <c r="D117" s="49"/>
      <c r="E117" s="49"/>
      <c r="F117" s="49"/>
    </row>
    <row r="118" spans="1:6" ht="15">
      <c r="A118" s="49"/>
      <c r="B118" s="49"/>
      <c r="C118" s="49"/>
      <c r="D118" s="49"/>
      <c r="E118" s="49"/>
      <c r="F118" s="49"/>
    </row>
    <row r="119" spans="1:6" ht="15">
      <c r="A119" s="49"/>
      <c r="B119" s="49"/>
      <c r="C119" s="49"/>
      <c r="D119" s="49"/>
      <c r="E119" s="49"/>
      <c r="F119" s="49"/>
    </row>
    <row r="120" spans="1:6" ht="15">
      <c r="A120" s="49"/>
      <c r="B120" s="49"/>
      <c r="C120" s="49"/>
      <c r="D120" s="49"/>
      <c r="E120" s="49"/>
      <c r="F120" s="49"/>
    </row>
    <row r="121" spans="1:6" ht="15">
      <c r="A121" s="49"/>
      <c r="B121" s="49"/>
      <c r="C121" s="49"/>
      <c r="D121" s="49"/>
      <c r="E121" s="49"/>
      <c r="F121" s="49"/>
    </row>
    <row r="122" spans="1:6" ht="15">
      <c r="A122" s="49"/>
      <c r="B122" s="49"/>
      <c r="C122" s="49"/>
      <c r="D122" s="49"/>
      <c r="E122" s="49"/>
      <c r="F122" s="49"/>
    </row>
    <row r="123" spans="1:6" ht="15">
      <c r="A123" s="49"/>
      <c r="B123" s="49"/>
      <c r="C123" s="49"/>
      <c r="D123" s="49"/>
      <c r="E123" s="49"/>
      <c r="F123" s="49"/>
    </row>
    <row r="124" spans="1:6" ht="15">
      <c r="A124" s="49"/>
      <c r="B124" s="49"/>
      <c r="C124" s="49"/>
      <c r="D124" s="49"/>
      <c r="E124" s="49"/>
      <c r="F124" s="49"/>
    </row>
    <row r="125" spans="1:6" ht="15">
      <c r="A125" s="49"/>
      <c r="B125" s="49"/>
      <c r="C125" s="49"/>
      <c r="D125" s="49"/>
      <c r="E125" s="49"/>
      <c r="F125" s="49"/>
    </row>
    <row r="126" spans="1:6" ht="15">
      <c r="A126" s="49"/>
      <c r="B126" s="49"/>
      <c r="C126" s="49"/>
      <c r="D126" s="49"/>
      <c r="E126" s="49"/>
      <c r="F126" s="49"/>
    </row>
    <row r="127" spans="1:6" ht="15">
      <c r="A127" s="49"/>
      <c r="B127" s="49"/>
      <c r="C127" s="49"/>
      <c r="D127" s="49"/>
      <c r="E127" s="49"/>
      <c r="F127" s="49"/>
    </row>
    <row r="128" spans="1:6" ht="15">
      <c r="A128" s="49"/>
      <c r="B128" s="49"/>
      <c r="C128" s="49"/>
      <c r="D128" s="49"/>
      <c r="E128" s="49"/>
      <c r="F128" s="49"/>
    </row>
    <row r="129" spans="1:6" ht="15">
      <c r="A129" s="49"/>
      <c r="B129" s="49"/>
      <c r="C129" s="49"/>
      <c r="D129" s="49"/>
      <c r="E129" s="49"/>
      <c r="F129" s="49"/>
    </row>
    <row r="130" spans="1:6" ht="15">
      <c r="A130" s="49"/>
      <c r="B130" s="49"/>
      <c r="C130" s="49"/>
      <c r="D130" s="49"/>
      <c r="E130" s="49"/>
      <c r="F130" s="49"/>
    </row>
    <row r="131" spans="1:6" ht="15">
      <c r="A131" s="49"/>
      <c r="B131" s="49"/>
      <c r="C131" s="49"/>
      <c r="D131" s="49"/>
      <c r="E131" s="49"/>
      <c r="F131" s="49"/>
    </row>
    <row r="132" spans="1:6" ht="15">
      <c r="A132" s="49"/>
      <c r="B132" s="49"/>
      <c r="C132" s="49"/>
      <c r="D132" s="49"/>
      <c r="E132" s="49"/>
      <c r="F132" s="49"/>
    </row>
    <row r="133" spans="1:6" ht="15">
      <c r="A133" s="49"/>
      <c r="B133" s="49"/>
      <c r="C133" s="49"/>
      <c r="D133" s="49"/>
      <c r="E133" s="49"/>
      <c r="F133" s="49"/>
    </row>
    <row r="134" spans="1:6" ht="15">
      <c r="A134" s="49"/>
      <c r="B134" s="49"/>
      <c r="C134" s="49"/>
      <c r="D134" s="49"/>
      <c r="E134" s="49"/>
      <c r="F134" s="49"/>
    </row>
    <row r="135" spans="1:6" ht="15">
      <c r="A135" s="49"/>
      <c r="B135" s="49"/>
      <c r="C135" s="49"/>
      <c r="D135" s="49"/>
      <c r="E135" s="49"/>
      <c r="F135" s="49"/>
    </row>
    <row r="136" spans="1:6" ht="15">
      <c r="A136" s="49"/>
      <c r="B136" s="49"/>
      <c r="C136" s="49"/>
      <c r="D136" s="49"/>
      <c r="E136" s="49"/>
      <c r="F136" s="49"/>
    </row>
    <row r="137" spans="1:6" ht="15">
      <c r="A137" s="49"/>
      <c r="B137" s="49"/>
      <c r="C137" s="49"/>
      <c r="D137" s="49"/>
      <c r="E137" s="49"/>
      <c r="F137" s="49"/>
    </row>
    <row r="138" spans="1:6" ht="15">
      <c r="A138" s="49"/>
      <c r="B138" s="49"/>
      <c r="C138" s="49"/>
      <c r="D138" s="49"/>
      <c r="E138" s="49"/>
      <c r="F138" s="49"/>
    </row>
    <row r="139" spans="1:6" ht="15">
      <c r="A139" s="49"/>
      <c r="B139" s="49"/>
      <c r="C139" s="49"/>
      <c r="D139" s="49"/>
      <c r="E139" s="49"/>
      <c r="F139" s="49"/>
    </row>
    <row r="140" spans="1:6" ht="15">
      <c r="A140" s="49"/>
      <c r="B140" s="49"/>
      <c r="C140" s="49"/>
      <c r="D140" s="49"/>
      <c r="E140" s="49"/>
      <c r="F140" s="49"/>
    </row>
    <row r="141" spans="1:6" ht="15">
      <c r="A141" s="49"/>
      <c r="B141" s="49"/>
      <c r="C141" s="49"/>
      <c r="D141" s="49"/>
      <c r="E141" s="49"/>
      <c r="F141" s="49"/>
    </row>
    <row r="142" spans="1:6" ht="15">
      <c r="A142" s="49"/>
      <c r="B142" s="49"/>
      <c r="C142" s="49"/>
      <c r="D142" s="49"/>
      <c r="E142" s="49"/>
      <c r="F142" s="49"/>
    </row>
    <row r="143" spans="1:6" ht="15">
      <c r="A143" s="49"/>
      <c r="B143" s="49"/>
      <c r="C143" s="49"/>
      <c r="D143" s="49"/>
      <c r="E143" s="49"/>
      <c r="F143" s="49"/>
    </row>
    <row r="144" spans="1:6" ht="15">
      <c r="A144" s="49"/>
      <c r="B144" s="49"/>
      <c r="C144" s="49"/>
      <c r="D144" s="49"/>
      <c r="E144" s="49"/>
      <c r="F144" s="49"/>
    </row>
    <row r="145" spans="1:6" ht="15">
      <c r="A145" s="49"/>
      <c r="B145" s="49"/>
      <c r="C145" s="49"/>
      <c r="D145" s="49"/>
      <c r="E145" s="49"/>
      <c r="F145" s="49"/>
    </row>
    <row r="146" spans="1:6" ht="15">
      <c r="A146" s="49"/>
      <c r="B146" s="49"/>
      <c r="C146" s="49"/>
      <c r="D146" s="49"/>
      <c r="E146" s="49"/>
      <c r="F146" s="49"/>
    </row>
    <row r="147" spans="1:6" ht="15">
      <c r="A147" s="49"/>
      <c r="B147" s="49"/>
      <c r="C147" s="49"/>
      <c r="D147" s="49"/>
      <c r="E147" s="49"/>
      <c r="F147" s="49"/>
    </row>
    <row r="148" spans="1:6" ht="15">
      <c r="A148" s="49"/>
      <c r="B148" s="49"/>
      <c r="C148" s="49"/>
      <c r="D148" s="49"/>
      <c r="E148" s="49"/>
      <c r="F148" s="49"/>
    </row>
    <row r="149" spans="1:6" ht="15">
      <c r="A149" s="49"/>
      <c r="B149" s="49"/>
      <c r="C149" s="49"/>
      <c r="D149" s="49"/>
      <c r="E149" s="49"/>
      <c r="F149" s="49"/>
    </row>
    <row r="150" spans="1:6" ht="15">
      <c r="A150" s="50"/>
      <c r="B150" s="50"/>
      <c r="C150" s="50"/>
      <c r="D150" s="50"/>
      <c r="E150" s="50"/>
      <c r="F150" s="50"/>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B546"/>
  <sheetViews>
    <sheetView workbookViewId="0" topLeftCell="A406">
      <selection activeCell="B425" sqref="B425"/>
    </sheetView>
  </sheetViews>
  <sheetFormatPr defaultColWidth="11.00390625" defaultRowHeight="15.75"/>
  <cols>
    <col min="1" max="2" width="21.00390625" style="0" customWidth="1"/>
  </cols>
  <sheetData>
    <row r="1" spans="1:2" ht="15">
      <c r="A1" s="95" t="s">
        <v>152</v>
      </c>
      <c r="B1" s="95">
        <v>188262822</v>
      </c>
    </row>
    <row r="2" spans="1:2" ht="15">
      <c r="A2" s="95" t="s">
        <v>412</v>
      </c>
      <c r="B2" s="95">
        <v>129732261</v>
      </c>
    </row>
    <row r="3" spans="1:2" ht="15">
      <c r="A3" s="95" t="s">
        <v>411</v>
      </c>
      <c r="B3" s="95">
        <v>20266033</v>
      </c>
    </row>
    <row r="4" spans="1:2" ht="15">
      <c r="A4" s="95" t="s">
        <v>357</v>
      </c>
      <c r="B4" s="95">
        <v>196736351</v>
      </c>
    </row>
    <row r="5" spans="1:2" ht="15">
      <c r="A5" s="95" t="s">
        <v>125</v>
      </c>
      <c r="B5" s="95">
        <v>143365652</v>
      </c>
    </row>
    <row r="6" spans="1:2" ht="15">
      <c r="A6" s="95" t="s">
        <v>268</v>
      </c>
      <c r="B6" s="95">
        <v>126812419</v>
      </c>
    </row>
    <row r="7" spans="1:2" ht="15">
      <c r="A7" s="95" t="s">
        <v>315</v>
      </c>
      <c r="B7" s="95">
        <v>146632815</v>
      </c>
    </row>
    <row r="8" spans="1:2" ht="15">
      <c r="A8" s="95" t="s">
        <v>314</v>
      </c>
      <c r="B8" s="95">
        <v>138501111</v>
      </c>
    </row>
    <row r="9" spans="1:2" ht="15">
      <c r="A9" s="95" t="s">
        <v>177</v>
      </c>
      <c r="B9" s="95">
        <v>70650282</v>
      </c>
    </row>
    <row r="10" spans="1:2" ht="15">
      <c r="A10" s="95" t="s">
        <v>487</v>
      </c>
      <c r="B10" s="95">
        <v>150236863</v>
      </c>
    </row>
    <row r="11" spans="1:2" ht="15">
      <c r="A11" s="95" t="s">
        <v>212</v>
      </c>
      <c r="B11" s="95">
        <v>200638385</v>
      </c>
    </row>
    <row r="12" spans="1:2" ht="15">
      <c r="A12" s="95" t="s">
        <v>365</v>
      </c>
      <c r="B12" s="95">
        <v>35132772</v>
      </c>
    </row>
    <row r="13" spans="1:2" ht="15">
      <c r="A13" s="95" t="s">
        <v>225</v>
      </c>
      <c r="B13" s="95">
        <v>189250564</v>
      </c>
    </row>
    <row r="14" spans="1:2" ht="15">
      <c r="A14" s="95" t="s">
        <v>167</v>
      </c>
      <c r="B14" s="95">
        <v>859175</v>
      </c>
    </row>
    <row r="15" spans="1:2" ht="15">
      <c r="A15" s="95" t="s">
        <v>117</v>
      </c>
      <c r="B15" s="95">
        <v>188376329</v>
      </c>
    </row>
    <row r="16" spans="1:2" ht="15">
      <c r="A16" s="95" t="s">
        <v>170</v>
      </c>
      <c r="B16" s="95">
        <v>207981667</v>
      </c>
    </row>
    <row r="17" spans="1:2" ht="15">
      <c r="A17" s="95" t="s">
        <v>305</v>
      </c>
      <c r="B17" s="95">
        <v>187595778</v>
      </c>
    </row>
    <row r="18" spans="1:2" ht="15">
      <c r="A18" s="95" t="s">
        <v>492</v>
      </c>
      <c r="B18" s="95">
        <v>1827738</v>
      </c>
    </row>
    <row r="19" spans="1:2" ht="15">
      <c r="A19" s="95" t="s">
        <v>486</v>
      </c>
      <c r="B19" s="95">
        <v>2926172</v>
      </c>
    </row>
    <row r="20" spans="1:2" ht="15">
      <c r="A20" s="95" t="s">
        <v>286</v>
      </c>
      <c r="B20" s="95">
        <v>136239213</v>
      </c>
    </row>
    <row r="21" spans="1:2" ht="15">
      <c r="A21" s="95" t="s">
        <v>333</v>
      </c>
      <c r="B21" s="95">
        <v>209411483</v>
      </c>
    </row>
    <row r="22" spans="1:2" ht="15">
      <c r="A22" s="95" t="s">
        <v>524</v>
      </c>
      <c r="B22" s="95">
        <v>193741028</v>
      </c>
    </row>
    <row r="23" spans="1:2" ht="15">
      <c r="A23" s="95" t="s">
        <v>141</v>
      </c>
      <c r="B23" s="95">
        <v>201737968</v>
      </c>
    </row>
    <row r="24" spans="1:2" ht="15">
      <c r="A24" s="95" t="s">
        <v>148</v>
      </c>
      <c r="B24" s="95">
        <v>190729638</v>
      </c>
    </row>
    <row r="25" spans="1:2" ht="15">
      <c r="A25" s="95" t="s">
        <v>250</v>
      </c>
      <c r="B25" s="95">
        <v>3811510</v>
      </c>
    </row>
    <row r="26" spans="1:2" ht="15">
      <c r="A26" s="95" t="s">
        <v>317</v>
      </c>
      <c r="B26" s="95">
        <v>4925754</v>
      </c>
    </row>
    <row r="27" spans="1:2" ht="15">
      <c r="A27" s="95" t="s">
        <v>370</v>
      </c>
      <c r="B27" s="95">
        <v>191878394</v>
      </c>
    </row>
    <row r="28" spans="1:2" ht="15">
      <c r="A28" s="95" t="s">
        <v>424</v>
      </c>
      <c r="B28" s="95">
        <v>189700646</v>
      </c>
    </row>
    <row r="29" spans="1:2" ht="15">
      <c r="A29" s="95" t="s">
        <v>151</v>
      </c>
      <c r="B29" s="95">
        <v>43492180</v>
      </c>
    </row>
    <row r="30" spans="1:2" ht="15">
      <c r="A30" s="95" t="s">
        <v>455</v>
      </c>
      <c r="B30" s="95">
        <v>186101150</v>
      </c>
    </row>
    <row r="31" spans="1:2" ht="15">
      <c r="A31" s="95" t="s">
        <v>478</v>
      </c>
      <c r="B31" s="95">
        <v>41400779</v>
      </c>
    </row>
    <row r="32" spans="1:2" ht="15">
      <c r="A32" s="95" t="s">
        <v>188</v>
      </c>
      <c r="B32" s="95">
        <v>134367907</v>
      </c>
    </row>
    <row r="33" spans="1:2" ht="15">
      <c r="A33" s="95" t="s">
        <v>280</v>
      </c>
      <c r="B33" s="95">
        <v>3127317</v>
      </c>
    </row>
    <row r="34" spans="1:2" ht="15">
      <c r="A34" s="95" t="s">
        <v>513</v>
      </c>
      <c r="B34" s="95">
        <v>206774198</v>
      </c>
    </row>
    <row r="35" spans="1:2" ht="15">
      <c r="A35" s="95" t="s">
        <v>128</v>
      </c>
      <c r="B35" s="95">
        <v>181959750</v>
      </c>
    </row>
    <row r="36" spans="1:2" ht="15">
      <c r="A36" s="95" t="s">
        <v>470</v>
      </c>
      <c r="B36" s="95">
        <v>2074020213</v>
      </c>
    </row>
    <row r="37" spans="1:2" ht="15">
      <c r="A37" s="95" t="s">
        <v>547</v>
      </c>
      <c r="B37" s="95">
        <v>193967371</v>
      </c>
    </row>
    <row r="38" spans="1:2" ht="15">
      <c r="A38" s="95" t="s">
        <v>530</v>
      </c>
      <c r="B38" s="95">
        <v>190678589</v>
      </c>
    </row>
    <row r="39" spans="1:2" ht="15">
      <c r="A39" s="95" t="s">
        <v>383</v>
      </c>
      <c r="B39" s="95">
        <v>6058921</v>
      </c>
    </row>
    <row r="40" spans="1:2" ht="15">
      <c r="A40" s="95" t="s">
        <v>426</v>
      </c>
      <c r="B40" s="95">
        <v>20264709</v>
      </c>
    </row>
    <row r="41" spans="1:2" ht="15">
      <c r="A41" s="95" t="s">
        <v>441</v>
      </c>
      <c r="B41" s="95">
        <v>172385890</v>
      </c>
    </row>
    <row r="42" spans="1:2" ht="15">
      <c r="A42" s="95" t="s">
        <v>565</v>
      </c>
      <c r="B42" s="95">
        <v>184521831</v>
      </c>
    </row>
    <row r="43" spans="1:2" ht="15">
      <c r="A43" s="95" t="s">
        <v>178</v>
      </c>
      <c r="B43" s="95">
        <v>153102126</v>
      </c>
    </row>
    <row r="44" spans="1:2" ht="15">
      <c r="A44" s="95" t="s">
        <v>190</v>
      </c>
      <c r="B44" s="95">
        <v>191693062</v>
      </c>
    </row>
    <row r="45" spans="1:2" ht="15">
      <c r="A45" s="95" t="s">
        <v>358</v>
      </c>
      <c r="B45" s="95">
        <v>168626442</v>
      </c>
    </row>
    <row r="46" spans="1:2" ht="15">
      <c r="A46" s="95" t="s">
        <v>369</v>
      </c>
      <c r="B46" s="95">
        <v>169127267</v>
      </c>
    </row>
    <row r="47" spans="1:2" ht="15">
      <c r="A47" s="95" t="s">
        <v>326</v>
      </c>
      <c r="B47" s="95">
        <v>33342066</v>
      </c>
    </row>
    <row r="48" spans="1:2" ht="15">
      <c r="A48" s="95" t="s">
        <v>214</v>
      </c>
      <c r="B48" s="95">
        <v>163126408</v>
      </c>
    </row>
    <row r="49" spans="1:2" ht="15">
      <c r="A49" s="95" t="s">
        <v>208</v>
      </c>
      <c r="B49" s="95">
        <v>65274336</v>
      </c>
    </row>
    <row r="50" spans="1:2" ht="15">
      <c r="A50" s="95" t="s">
        <v>275</v>
      </c>
      <c r="B50" s="95">
        <v>151749975</v>
      </c>
    </row>
    <row r="51" spans="1:2" ht="15">
      <c r="A51" s="95" t="s">
        <v>505</v>
      </c>
      <c r="B51" s="95">
        <v>28692667</v>
      </c>
    </row>
    <row r="52" spans="1:2" ht="15">
      <c r="A52" s="95" t="s">
        <v>228</v>
      </c>
      <c r="B52" s="95">
        <v>173711058</v>
      </c>
    </row>
    <row r="53" spans="1:2" ht="15">
      <c r="A53" s="95" t="s">
        <v>380</v>
      </c>
      <c r="B53" s="95">
        <v>186899441</v>
      </c>
    </row>
    <row r="54" spans="1:2" ht="15">
      <c r="A54" s="95" t="s">
        <v>432</v>
      </c>
      <c r="B54" s="95">
        <v>155577430</v>
      </c>
    </row>
    <row r="55" spans="1:2" ht="15">
      <c r="A55" s="95" t="s">
        <v>403</v>
      </c>
      <c r="B55" s="95">
        <v>176946616</v>
      </c>
    </row>
    <row r="56" spans="1:2" ht="15">
      <c r="A56" s="95" t="s">
        <v>209</v>
      </c>
      <c r="B56" s="95">
        <v>4930867</v>
      </c>
    </row>
    <row r="57" spans="1:2" ht="15">
      <c r="A57" s="95" t="s">
        <v>111</v>
      </c>
      <c r="B57" s="95">
        <v>177954462</v>
      </c>
    </row>
    <row r="58" spans="1:2" ht="15">
      <c r="A58" s="95" t="s">
        <v>425</v>
      </c>
      <c r="B58" s="95">
        <v>179334281</v>
      </c>
    </row>
    <row r="59" spans="1:2" ht="15">
      <c r="A59" s="95" t="s">
        <v>517</v>
      </c>
      <c r="B59" s="95">
        <v>161168810</v>
      </c>
    </row>
    <row r="60" spans="1:2" ht="15">
      <c r="A60" s="95" t="s">
        <v>181</v>
      </c>
      <c r="B60" s="95">
        <v>190016182</v>
      </c>
    </row>
    <row r="61" spans="1:2" ht="15">
      <c r="A61" s="95" t="s">
        <v>374</v>
      </c>
      <c r="B61" s="95">
        <v>190591483</v>
      </c>
    </row>
    <row r="62" spans="1:2" ht="15">
      <c r="A62" s="95" t="s">
        <v>393</v>
      </c>
      <c r="B62" s="95">
        <v>190930382</v>
      </c>
    </row>
    <row r="63" spans="1:2" ht="15">
      <c r="A63" s="95" t="s">
        <v>418</v>
      </c>
      <c r="B63" s="95">
        <v>138643453</v>
      </c>
    </row>
    <row r="64" spans="1:2" ht="15">
      <c r="A64" s="95" t="s">
        <v>624</v>
      </c>
      <c r="B64" s="95">
        <v>37238262</v>
      </c>
    </row>
    <row r="65" spans="1:2" ht="15">
      <c r="A65" s="95" t="s">
        <v>262</v>
      </c>
      <c r="B65" s="95">
        <v>29410976</v>
      </c>
    </row>
    <row r="66" spans="1:2" ht="15">
      <c r="A66" s="95" t="s">
        <v>227</v>
      </c>
      <c r="B66" s="95">
        <v>57112017</v>
      </c>
    </row>
    <row r="67" spans="1:2" ht="15">
      <c r="A67" s="95" t="s">
        <v>226</v>
      </c>
      <c r="B67" s="95">
        <v>43329008</v>
      </c>
    </row>
    <row r="68" spans="1:2" ht="15">
      <c r="A68" s="95" t="s">
        <v>149</v>
      </c>
      <c r="B68" s="95">
        <v>172994927</v>
      </c>
    </row>
    <row r="69" spans="1:2" ht="15">
      <c r="A69" s="95" t="s">
        <v>362</v>
      </c>
      <c r="B69" s="95">
        <v>317178</v>
      </c>
    </row>
    <row r="70" spans="1:2" ht="15">
      <c r="A70" s="95" t="s">
        <v>599</v>
      </c>
      <c r="B70" s="95">
        <v>20263366</v>
      </c>
    </row>
    <row r="71" spans="1:2" ht="15">
      <c r="A71" s="95" t="s">
        <v>293</v>
      </c>
      <c r="B71" s="95">
        <v>34902902</v>
      </c>
    </row>
    <row r="72" spans="1:2" ht="15">
      <c r="A72" s="95" t="s">
        <v>144</v>
      </c>
      <c r="B72" s="95">
        <v>204967970</v>
      </c>
    </row>
    <row r="73" spans="1:2" ht="15">
      <c r="A73" s="95" t="s">
        <v>325</v>
      </c>
      <c r="B73" s="95">
        <v>209452085</v>
      </c>
    </row>
    <row r="74" spans="1:2" ht="15">
      <c r="A74" s="95" t="s">
        <v>206</v>
      </c>
      <c r="B74" s="95">
        <v>159626555</v>
      </c>
    </row>
    <row r="75" spans="1:2" ht="15">
      <c r="A75" s="95" t="s">
        <v>282</v>
      </c>
      <c r="B75" s="95">
        <v>195368319</v>
      </c>
    </row>
    <row r="76" spans="1:2" ht="15">
      <c r="A76" s="95" t="s">
        <v>493</v>
      </c>
      <c r="B76" s="95">
        <v>189821150</v>
      </c>
    </row>
    <row r="77" spans="1:2" ht="15">
      <c r="A77" s="95" t="s">
        <v>519</v>
      </c>
      <c r="B77" s="95">
        <v>78645278</v>
      </c>
    </row>
    <row r="78" spans="1:2" ht="15">
      <c r="A78" s="95" t="s">
        <v>156</v>
      </c>
      <c r="B78" s="95">
        <v>206265264</v>
      </c>
    </row>
    <row r="79" spans="1:2" ht="15">
      <c r="A79" s="95" t="s">
        <v>150</v>
      </c>
      <c r="B79" s="95">
        <v>156071021</v>
      </c>
    </row>
    <row r="80" spans="1:2" ht="15">
      <c r="A80" s="95" t="s">
        <v>244</v>
      </c>
      <c r="B80" s="95">
        <v>178424026</v>
      </c>
    </row>
    <row r="81" spans="1:2" ht="15">
      <c r="A81" s="95" t="s">
        <v>569</v>
      </c>
      <c r="B81" s="95">
        <v>191827955</v>
      </c>
    </row>
    <row r="82" spans="1:2" ht="15">
      <c r="A82" s="95" t="s">
        <v>256</v>
      </c>
      <c r="B82" s="95">
        <v>135511691</v>
      </c>
    </row>
    <row r="83" spans="1:2" ht="15">
      <c r="A83" s="95" t="s">
        <v>245</v>
      </c>
      <c r="B83" s="95">
        <v>36196830</v>
      </c>
    </row>
    <row r="84" spans="1:2" ht="15">
      <c r="A84" s="95" t="s">
        <v>283</v>
      </c>
      <c r="B84" s="95">
        <v>167618709</v>
      </c>
    </row>
    <row r="85" spans="1:2" ht="15">
      <c r="A85" s="95" t="s">
        <v>388</v>
      </c>
      <c r="B85" s="95">
        <v>185738958</v>
      </c>
    </row>
    <row r="86" spans="1:2" ht="15">
      <c r="A86" s="95" t="s">
        <v>600</v>
      </c>
      <c r="B86" s="95">
        <v>10939078</v>
      </c>
    </row>
    <row r="87" spans="1:2" ht="15">
      <c r="A87" s="95" t="s">
        <v>576</v>
      </c>
      <c r="B87" s="95">
        <v>190230387</v>
      </c>
    </row>
    <row r="88" spans="1:2" ht="15">
      <c r="A88" s="95" t="s">
        <v>137</v>
      </c>
      <c r="B88" s="95">
        <v>3696251</v>
      </c>
    </row>
    <row r="89" spans="1:2" ht="15">
      <c r="A89" s="95" t="s">
        <v>271</v>
      </c>
      <c r="B89" s="95">
        <v>159036286</v>
      </c>
    </row>
    <row r="90" spans="1:2" ht="15">
      <c r="A90" s="95" t="s">
        <v>175</v>
      </c>
      <c r="B90" s="95">
        <v>29738186</v>
      </c>
    </row>
    <row r="91" spans="1:2" ht="15">
      <c r="A91" s="95" t="s">
        <v>134</v>
      </c>
      <c r="B91" s="95">
        <v>25781865</v>
      </c>
    </row>
    <row r="92" spans="1:2" ht="15">
      <c r="A92" s="95" t="s">
        <v>166</v>
      </c>
      <c r="B92" s="95">
        <v>170096628</v>
      </c>
    </row>
    <row r="93" spans="1:2" ht="15">
      <c r="A93" s="95" t="s">
        <v>187</v>
      </c>
      <c r="B93" s="95">
        <v>135843807</v>
      </c>
    </row>
    <row r="94" spans="1:2" ht="15">
      <c r="A94" s="95" t="s">
        <v>238</v>
      </c>
      <c r="B94" s="95">
        <v>186883056</v>
      </c>
    </row>
    <row r="95" spans="1:2" ht="15">
      <c r="A95" s="95" t="s">
        <v>270</v>
      </c>
      <c r="B95" s="95">
        <v>154690580</v>
      </c>
    </row>
    <row r="96" spans="1:2" ht="15">
      <c r="A96" s="95" t="s">
        <v>57</v>
      </c>
      <c r="B96" s="95">
        <v>58795258</v>
      </c>
    </row>
    <row r="97" spans="1:2" ht="15">
      <c r="A97" s="95" t="s">
        <v>308</v>
      </c>
      <c r="B97" s="95">
        <v>189207879</v>
      </c>
    </row>
    <row r="98" spans="1:2" ht="15">
      <c r="A98" s="95" t="s">
        <v>309</v>
      </c>
      <c r="B98" s="95">
        <v>3406549</v>
      </c>
    </row>
    <row r="99" spans="1:2" ht="15">
      <c r="A99" s="95" t="s">
        <v>312</v>
      </c>
      <c r="B99" s="95">
        <v>169664087</v>
      </c>
    </row>
    <row r="100" spans="1:2" ht="15">
      <c r="A100" s="95" t="s">
        <v>319</v>
      </c>
      <c r="B100" s="95">
        <v>33622085</v>
      </c>
    </row>
    <row r="101" spans="1:2" ht="15">
      <c r="A101" s="95" t="s">
        <v>340</v>
      </c>
      <c r="B101" s="95">
        <v>157223381</v>
      </c>
    </row>
    <row r="102" spans="1:2" ht="15">
      <c r="A102" s="95" t="s">
        <v>407</v>
      </c>
      <c r="B102" s="95">
        <v>137995421</v>
      </c>
    </row>
    <row r="103" spans="1:2" ht="15">
      <c r="A103" s="95" t="s">
        <v>452</v>
      </c>
      <c r="B103" s="95">
        <v>147281859</v>
      </c>
    </row>
    <row r="104" spans="1:2" ht="15">
      <c r="A104" s="95" t="s">
        <v>458</v>
      </c>
      <c r="B104" s="95">
        <v>175859317</v>
      </c>
    </row>
    <row r="105" spans="1:2" ht="15">
      <c r="A105" s="95" t="s">
        <v>533</v>
      </c>
      <c r="B105" s="95">
        <v>189174055</v>
      </c>
    </row>
    <row r="106" spans="1:2" ht="15">
      <c r="A106" s="95" t="s">
        <v>575</v>
      </c>
      <c r="B106" s="95">
        <v>169428568</v>
      </c>
    </row>
    <row r="107" spans="1:2" ht="15">
      <c r="A107" s="95" t="s">
        <v>581</v>
      </c>
      <c r="B107" s="95">
        <v>135705869</v>
      </c>
    </row>
    <row r="108" spans="1:2" ht="15">
      <c r="A108" s="95" t="s">
        <v>257</v>
      </c>
      <c r="B108" s="95">
        <v>204700456</v>
      </c>
    </row>
    <row r="109" spans="1:2" ht="15">
      <c r="A109" s="95" t="s">
        <v>585</v>
      </c>
      <c r="B109" s="95">
        <v>179912860</v>
      </c>
    </row>
    <row r="110" spans="1:2" ht="15">
      <c r="A110" s="95" t="s">
        <v>398</v>
      </c>
      <c r="B110" s="95">
        <v>188218123</v>
      </c>
    </row>
    <row r="111" spans="1:2" ht="15">
      <c r="A111" s="95" t="s">
        <v>196</v>
      </c>
      <c r="B111" s="95">
        <v>207157672</v>
      </c>
    </row>
    <row r="112" spans="1:2" ht="15">
      <c r="A112" s="95" t="s">
        <v>224</v>
      </c>
      <c r="B112" s="95">
        <v>8826428</v>
      </c>
    </row>
    <row r="113" spans="1:2" ht="15">
      <c r="A113" s="95" t="s">
        <v>278</v>
      </c>
      <c r="B113" s="95">
        <v>162597266</v>
      </c>
    </row>
    <row r="114" spans="1:2" ht="15">
      <c r="A114" s="95" t="s">
        <v>457</v>
      </c>
      <c r="B114" s="95">
        <v>10100764</v>
      </c>
    </row>
    <row r="115" spans="1:2" ht="15">
      <c r="A115" s="95" t="s">
        <v>457</v>
      </c>
      <c r="B115" s="95">
        <v>153402829</v>
      </c>
    </row>
    <row r="116" spans="1:2" ht="15">
      <c r="A116" s="95" t="s">
        <v>397</v>
      </c>
      <c r="B116" s="95">
        <v>174934000</v>
      </c>
    </row>
    <row r="117" spans="1:2" ht="15">
      <c r="A117" s="95" t="s">
        <v>385</v>
      </c>
      <c r="B117" s="95">
        <v>32217503</v>
      </c>
    </row>
    <row r="118" spans="1:2" ht="15">
      <c r="A118" s="95" t="s">
        <v>422</v>
      </c>
      <c r="B118" s="95">
        <v>71799163</v>
      </c>
    </row>
    <row r="119" spans="1:2" ht="15">
      <c r="A119" s="95" t="s">
        <v>525</v>
      </c>
      <c r="B119" s="95">
        <v>198969127</v>
      </c>
    </row>
    <row r="120" spans="1:2" ht="15">
      <c r="A120" s="95" t="s">
        <v>609</v>
      </c>
      <c r="B120" s="95">
        <v>5708906</v>
      </c>
    </row>
    <row r="121" spans="1:2" ht="15">
      <c r="A121" s="95" t="s">
        <v>497</v>
      </c>
      <c r="B121" s="95">
        <v>184806065</v>
      </c>
    </row>
    <row r="122" spans="1:2" ht="15">
      <c r="A122" s="95" t="s">
        <v>233</v>
      </c>
      <c r="B122" s="95">
        <v>182634648</v>
      </c>
    </row>
    <row r="123" spans="1:2" ht="15">
      <c r="A123" s="95" t="s">
        <v>172</v>
      </c>
      <c r="B123" s="95">
        <v>193858952</v>
      </c>
    </row>
    <row r="124" spans="1:2" ht="15">
      <c r="A124" s="95" t="s">
        <v>635</v>
      </c>
      <c r="B124" s="95">
        <v>197276518</v>
      </c>
    </row>
    <row r="125" spans="1:2" ht="15">
      <c r="A125" s="95" t="s">
        <v>342</v>
      </c>
      <c r="B125" s="95">
        <v>195381835</v>
      </c>
    </row>
    <row r="126" spans="1:2" ht="15">
      <c r="A126" s="95" t="s">
        <v>248</v>
      </c>
      <c r="B126" s="95">
        <v>8559231</v>
      </c>
    </row>
    <row r="127" spans="1:2" ht="15">
      <c r="A127" s="95" t="s">
        <v>377</v>
      </c>
      <c r="B127" s="95">
        <v>133678401</v>
      </c>
    </row>
    <row r="128" spans="1:2" ht="15">
      <c r="A128" s="95" t="s">
        <v>221</v>
      </c>
      <c r="B128" s="95">
        <v>38664126</v>
      </c>
    </row>
    <row r="129" spans="1:2" ht="15">
      <c r="A129" s="95" t="s">
        <v>123</v>
      </c>
      <c r="B129" s="95">
        <v>57064356</v>
      </c>
    </row>
    <row r="130" spans="1:2" ht="15">
      <c r="A130" s="95" t="s">
        <v>379</v>
      </c>
      <c r="B130" s="95">
        <v>16897338</v>
      </c>
    </row>
    <row r="131" spans="1:2" ht="15">
      <c r="A131" s="95" t="s">
        <v>566</v>
      </c>
      <c r="B131" s="95">
        <v>157223367</v>
      </c>
    </row>
    <row r="132" spans="1:2" ht="15">
      <c r="A132" s="95" t="s">
        <v>447</v>
      </c>
      <c r="B132" s="95">
        <v>20264115</v>
      </c>
    </row>
    <row r="133" spans="1:2" ht="15">
      <c r="A133" s="95" t="s">
        <v>142</v>
      </c>
      <c r="B133" s="95">
        <v>15885573</v>
      </c>
    </row>
    <row r="134" spans="1:2" ht="15">
      <c r="A134" s="95" t="s">
        <v>611</v>
      </c>
      <c r="B134" s="95">
        <v>195471139</v>
      </c>
    </row>
    <row r="135" spans="1:2" ht="15">
      <c r="A135" s="95" t="s">
        <v>555</v>
      </c>
      <c r="B135" s="95">
        <v>18801858</v>
      </c>
    </row>
    <row r="136" spans="1:2" ht="15">
      <c r="A136" s="95" t="s">
        <v>235</v>
      </c>
      <c r="B136" s="95">
        <v>27332838</v>
      </c>
    </row>
    <row r="137" spans="1:2" ht="15">
      <c r="A137" s="95" t="s">
        <v>254</v>
      </c>
      <c r="B137" s="95">
        <v>6817643</v>
      </c>
    </row>
    <row r="138" spans="1:2" ht="15">
      <c r="A138" s="95" t="s">
        <v>281</v>
      </c>
      <c r="B138" s="95">
        <v>27725427</v>
      </c>
    </row>
    <row r="139" spans="1:2" ht="15">
      <c r="A139" s="95" t="s">
        <v>281</v>
      </c>
      <c r="B139" s="95">
        <v>206283525</v>
      </c>
    </row>
    <row r="140" spans="1:2" ht="15">
      <c r="A140" s="95" t="s">
        <v>368</v>
      </c>
      <c r="B140" s="95">
        <v>131417317</v>
      </c>
    </row>
    <row r="141" spans="1:2" ht="15">
      <c r="A141" s="95" t="s">
        <v>446</v>
      </c>
      <c r="B141" s="95">
        <v>166659894</v>
      </c>
    </row>
    <row r="142" spans="1:2" ht="15">
      <c r="A142" s="95" t="s">
        <v>506</v>
      </c>
      <c r="B142" s="95">
        <v>183285372</v>
      </c>
    </row>
    <row r="143" spans="1:2" ht="15">
      <c r="A143" s="95" t="s">
        <v>507</v>
      </c>
      <c r="B143" s="95">
        <v>186024220</v>
      </c>
    </row>
    <row r="144" spans="1:2" ht="15">
      <c r="A144" s="95" t="s">
        <v>261</v>
      </c>
      <c r="B144" s="95">
        <v>185063106</v>
      </c>
    </row>
    <row r="145" spans="1:2" ht="15">
      <c r="A145" s="95" t="s">
        <v>253</v>
      </c>
      <c r="B145" s="95">
        <v>152279218</v>
      </c>
    </row>
    <row r="146" spans="1:2" ht="15">
      <c r="A146" s="95" t="s">
        <v>161</v>
      </c>
      <c r="B146" s="95">
        <v>209812938</v>
      </c>
    </row>
    <row r="147" spans="1:2" ht="15">
      <c r="A147" s="95" t="s">
        <v>459</v>
      </c>
      <c r="B147" s="95">
        <v>20267252</v>
      </c>
    </row>
    <row r="148" spans="1:2" ht="15">
      <c r="A148" s="95" t="s">
        <v>272</v>
      </c>
      <c r="B148" s="95">
        <v>172334221</v>
      </c>
    </row>
    <row r="149" spans="1:2" ht="15">
      <c r="A149" s="95" t="s">
        <v>366</v>
      </c>
      <c r="B149" s="95">
        <v>143138749</v>
      </c>
    </row>
    <row r="150" spans="1:2" ht="15">
      <c r="A150" s="95" t="s">
        <v>367</v>
      </c>
      <c r="B150" s="95">
        <v>191667385</v>
      </c>
    </row>
    <row r="151" spans="1:2" ht="15">
      <c r="A151" s="95" t="s">
        <v>428</v>
      </c>
      <c r="B151" s="95">
        <v>40999803</v>
      </c>
    </row>
    <row r="152" spans="1:2" ht="15">
      <c r="A152" s="95" t="s">
        <v>633</v>
      </c>
      <c r="B152" s="95">
        <v>72594738</v>
      </c>
    </row>
    <row r="153" spans="1:2" ht="15">
      <c r="A153" s="95" t="s">
        <v>639</v>
      </c>
      <c r="B153" s="95">
        <v>186731978</v>
      </c>
    </row>
    <row r="154" spans="1:2" ht="15">
      <c r="A154" s="95" t="s">
        <v>318</v>
      </c>
      <c r="B154" s="95">
        <v>139924070</v>
      </c>
    </row>
    <row r="155" spans="1:2" ht="15">
      <c r="A155" s="95" t="s">
        <v>243</v>
      </c>
      <c r="B155" s="95">
        <v>151162803</v>
      </c>
    </row>
    <row r="156" spans="1:2" ht="15">
      <c r="A156" s="95" t="s">
        <v>300</v>
      </c>
      <c r="B156" s="95">
        <v>179711407</v>
      </c>
    </row>
    <row r="157" spans="1:2" ht="15">
      <c r="A157" s="95" t="s">
        <v>586</v>
      </c>
      <c r="B157" s="95">
        <v>67083865</v>
      </c>
    </row>
    <row r="158" spans="1:2" ht="15">
      <c r="A158" s="95" t="s">
        <v>571</v>
      </c>
      <c r="B158" s="95">
        <v>172358208</v>
      </c>
    </row>
    <row r="159" spans="1:2" ht="15">
      <c r="A159" s="95" t="s">
        <v>216</v>
      </c>
      <c r="B159" s="95">
        <v>188276101</v>
      </c>
    </row>
    <row r="160" spans="1:2" ht="15">
      <c r="A160" s="95" t="s">
        <v>378</v>
      </c>
      <c r="B160" s="95">
        <v>185325723</v>
      </c>
    </row>
    <row r="161" spans="1:2" ht="15">
      <c r="A161" s="95" t="s">
        <v>384</v>
      </c>
      <c r="B161" s="95">
        <v>3281666</v>
      </c>
    </row>
    <row r="162" spans="1:2" ht="15">
      <c r="A162" s="95" t="s">
        <v>561</v>
      </c>
      <c r="B162" s="95">
        <v>42453100</v>
      </c>
    </row>
    <row r="163" spans="1:2" ht="15">
      <c r="A163" s="95" t="s">
        <v>119</v>
      </c>
      <c r="B163" s="95">
        <v>186417186</v>
      </c>
    </row>
    <row r="164" spans="1:2" ht="15">
      <c r="A164" s="95" t="s">
        <v>159</v>
      </c>
      <c r="B164" s="95">
        <v>175917665</v>
      </c>
    </row>
    <row r="165" spans="1:2" ht="15">
      <c r="A165" s="95" t="s">
        <v>349</v>
      </c>
      <c r="B165" s="95">
        <v>191794510</v>
      </c>
    </row>
    <row r="166" spans="1:2" ht="15">
      <c r="A166" s="95" t="s">
        <v>466</v>
      </c>
      <c r="B166" s="95">
        <v>129461075</v>
      </c>
    </row>
    <row r="167" spans="1:2" ht="15">
      <c r="A167" s="95" t="s">
        <v>549</v>
      </c>
      <c r="B167" s="95">
        <v>20263277</v>
      </c>
    </row>
    <row r="168" spans="1:2" ht="15">
      <c r="A168" s="95" t="s">
        <v>127</v>
      </c>
      <c r="B168" s="95">
        <v>66175175</v>
      </c>
    </row>
    <row r="169" spans="1:2" ht="15">
      <c r="A169" s="95" t="s">
        <v>169</v>
      </c>
      <c r="B169" s="95">
        <v>161704731</v>
      </c>
    </row>
    <row r="170" spans="1:2" ht="15">
      <c r="A170" s="95" t="s">
        <v>98</v>
      </c>
      <c r="B170" s="95">
        <v>6875773</v>
      </c>
    </row>
    <row r="171" spans="1:2" ht="15">
      <c r="A171" s="95" t="s">
        <v>394</v>
      </c>
      <c r="B171" s="95">
        <v>176446615</v>
      </c>
    </row>
    <row r="172" spans="1:2" ht="15">
      <c r="A172" s="95" t="s">
        <v>290</v>
      </c>
      <c r="B172" s="95">
        <v>37044183</v>
      </c>
    </row>
    <row r="173" spans="1:2" ht="15">
      <c r="A173" s="95" t="s">
        <v>191</v>
      </c>
      <c r="B173" s="95">
        <v>11058308</v>
      </c>
    </row>
    <row r="174" spans="1:2" ht="15">
      <c r="A174" s="95" t="s">
        <v>234</v>
      </c>
      <c r="B174" s="95">
        <v>204876700</v>
      </c>
    </row>
    <row r="175" spans="1:2" ht="15">
      <c r="A175" s="95" t="s">
        <v>264</v>
      </c>
      <c r="B175" s="95">
        <v>24979686</v>
      </c>
    </row>
    <row r="176" spans="1:2" ht="15">
      <c r="A176" s="95" t="s">
        <v>336</v>
      </c>
      <c r="B176" s="95">
        <v>77258440</v>
      </c>
    </row>
    <row r="177" spans="1:2" ht="15">
      <c r="A177" s="95" t="s">
        <v>451</v>
      </c>
      <c r="B177" s="95">
        <v>133381424</v>
      </c>
    </row>
    <row r="178" spans="1:2" ht="15">
      <c r="A178" s="95" t="s">
        <v>454</v>
      </c>
      <c r="B178" s="95">
        <v>181170919</v>
      </c>
    </row>
    <row r="179" spans="1:2" ht="15">
      <c r="A179" s="95" t="s">
        <v>484</v>
      </c>
      <c r="B179" s="95">
        <v>20265599</v>
      </c>
    </row>
    <row r="180" spans="1:2" ht="15">
      <c r="A180" s="95" t="s">
        <v>138</v>
      </c>
      <c r="B180" s="95">
        <v>19403351</v>
      </c>
    </row>
    <row r="181" spans="1:2" ht="15">
      <c r="A181" s="95" t="s">
        <v>153</v>
      </c>
      <c r="B181" s="95">
        <v>14148478</v>
      </c>
    </row>
    <row r="182" spans="1:2" ht="15">
      <c r="A182" s="95" t="s">
        <v>179</v>
      </c>
      <c r="B182" s="95">
        <v>18110864</v>
      </c>
    </row>
    <row r="183" spans="1:2" ht="15">
      <c r="A183" s="95" t="s">
        <v>195</v>
      </c>
      <c r="B183" s="95">
        <v>186240786</v>
      </c>
    </row>
    <row r="184" spans="1:2" ht="15">
      <c r="A184" s="95" t="s">
        <v>246</v>
      </c>
      <c r="B184" s="95">
        <v>197373929</v>
      </c>
    </row>
    <row r="185" spans="1:2" ht="15">
      <c r="A185" s="95" t="s">
        <v>266</v>
      </c>
      <c r="B185" s="95">
        <v>39732134</v>
      </c>
    </row>
    <row r="186" spans="1:2" ht="15">
      <c r="A186" s="95" t="s">
        <v>330</v>
      </c>
      <c r="B186" s="95">
        <v>200713030</v>
      </c>
    </row>
    <row r="187" spans="1:2" ht="15">
      <c r="A187" s="95" t="s">
        <v>404</v>
      </c>
      <c r="B187" s="95">
        <v>29091790</v>
      </c>
    </row>
    <row r="188" spans="1:2" ht="15">
      <c r="A188" s="95" t="s">
        <v>414</v>
      </c>
      <c r="B188" s="95">
        <v>158615688</v>
      </c>
    </row>
    <row r="189" spans="1:2" ht="15">
      <c r="A189" s="95" t="s">
        <v>421</v>
      </c>
      <c r="B189" s="95">
        <v>16886133</v>
      </c>
    </row>
    <row r="190" spans="1:2" ht="15">
      <c r="A190" s="95" t="s">
        <v>436</v>
      </c>
      <c r="B190" s="95">
        <v>167224599</v>
      </c>
    </row>
    <row r="191" spans="1:2" ht="15">
      <c r="A191" s="95" t="s">
        <v>536</v>
      </c>
      <c r="B191" s="95">
        <v>27863226</v>
      </c>
    </row>
    <row r="192" spans="1:2" ht="15">
      <c r="A192" s="95" t="s">
        <v>583</v>
      </c>
      <c r="B192" s="95">
        <v>112032687</v>
      </c>
    </row>
    <row r="193" spans="1:2" ht="15">
      <c r="A193" s="95" t="s">
        <v>643</v>
      </c>
      <c r="B193" s="95">
        <v>189524515</v>
      </c>
    </row>
    <row r="194" spans="1:2" ht="15">
      <c r="A194" s="95" t="s">
        <v>320</v>
      </c>
      <c r="B194" s="95">
        <v>190822433</v>
      </c>
    </row>
    <row r="195" spans="1:2" ht="15">
      <c r="A195" s="95" t="s">
        <v>557</v>
      </c>
      <c r="B195" s="95">
        <v>188783740</v>
      </c>
    </row>
    <row r="196" spans="1:2" ht="15">
      <c r="A196" s="95" t="s">
        <v>623</v>
      </c>
      <c r="B196" s="95">
        <v>125878988</v>
      </c>
    </row>
    <row r="197" spans="1:2" ht="15">
      <c r="A197" s="95" t="s">
        <v>606</v>
      </c>
      <c r="B197" s="95">
        <v>14856468</v>
      </c>
    </row>
    <row r="198" spans="1:2" ht="15">
      <c r="A198" s="95" t="s">
        <v>203</v>
      </c>
      <c r="B198" s="95">
        <v>158794180</v>
      </c>
    </row>
    <row r="199" spans="1:2" ht="15">
      <c r="A199" s="95" t="s">
        <v>251</v>
      </c>
      <c r="B199" s="95">
        <v>189600885</v>
      </c>
    </row>
    <row r="200" spans="1:2" ht="15">
      <c r="A200" s="95" t="s">
        <v>554</v>
      </c>
      <c r="B200" s="95">
        <v>57211207</v>
      </c>
    </row>
    <row r="201" spans="1:2" ht="15">
      <c r="A201" s="95" t="s">
        <v>409</v>
      </c>
      <c r="B201" s="95">
        <v>158185963</v>
      </c>
    </row>
    <row r="202" spans="1:2" ht="15">
      <c r="A202" s="95" t="s">
        <v>335</v>
      </c>
      <c r="B202" s="95">
        <v>189168887</v>
      </c>
    </row>
    <row r="203" spans="1:2" ht="15">
      <c r="A203" s="95" t="s">
        <v>395</v>
      </c>
      <c r="B203" s="95">
        <v>38441135</v>
      </c>
    </row>
    <row r="204" spans="1:2" ht="15">
      <c r="A204" s="95" t="s">
        <v>508</v>
      </c>
      <c r="B204" s="95">
        <v>183207238</v>
      </c>
    </row>
    <row r="205" spans="1:2" ht="15">
      <c r="A205" s="95" t="s">
        <v>298</v>
      </c>
      <c r="B205" s="95">
        <v>130093584</v>
      </c>
    </row>
    <row r="206" spans="1:2" ht="15">
      <c r="A206" s="95" t="s">
        <v>494</v>
      </c>
      <c r="B206" s="95">
        <v>158837637</v>
      </c>
    </row>
    <row r="207" spans="1:2" ht="15">
      <c r="A207" s="95" t="s">
        <v>205</v>
      </c>
      <c r="B207" s="95">
        <v>206193423</v>
      </c>
    </row>
    <row r="208" spans="1:2" ht="15">
      <c r="A208" s="95" t="s">
        <v>219</v>
      </c>
      <c r="B208" s="95">
        <v>154482362</v>
      </c>
    </row>
    <row r="209" spans="1:2" ht="15">
      <c r="A209" s="95" t="s">
        <v>417</v>
      </c>
      <c r="B209" s="95">
        <v>130167669</v>
      </c>
    </row>
    <row r="210" spans="1:2" ht="15">
      <c r="A210" s="95" t="s">
        <v>453</v>
      </c>
      <c r="B210" s="95">
        <v>545054761</v>
      </c>
    </row>
    <row r="211" spans="1:2" ht="15">
      <c r="A211" s="95" t="s">
        <v>526</v>
      </c>
      <c r="B211" s="95">
        <v>190795195</v>
      </c>
    </row>
    <row r="212" spans="1:2" ht="15">
      <c r="A212" s="95" t="s">
        <v>590</v>
      </c>
      <c r="B212" s="95">
        <v>199474851</v>
      </c>
    </row>
    <row r="213" spans="1:2" ht="15">
      <c r="A213" s="95" t="s">
        <v>115</v>
      </c>
      <c r="B213" s="95">
        <v>174620676</v>
      </c>
    </row>
    <row r="214" spans="1:2" ht="15">
      <c r="A214" s="95" t="s">
        <v>236</v>
      </c>
      <c r="B214" s="95">
        <v>170065104</v>
      </c>
    </row>
    <row r="215" spans="1:2" ht="15">
      <c r="A215" s="95" t="s">
        <v>241</v>
      </c>
      <c r="B215" s="95">
        <v>195655485</v>
      </c>
    </row>
    <row r="216" spans="1:2" ht="15">
      <c r="A216" s="95" t="s">
        <v>277</v>
      </c>
      <c r="B216" s="95">
        <v>188044426</v>
      </c>
    </row>
    <row r="217" spans="1:2" ht="15">
      <c r="A217" s="95" t="s">
        <v>400</v>
      </c>
      <c r="B217" s="95">
        <v>160240685</v>
      </c>
    </row>
    <row r="218" spans="1:2" ht="15">
      <c r="A218" s="95" t="s">
        <v>217</v>
      </c>
      <c r="B218" s="95">
        <v>188143933</v>
      </c>
    </row>
    <row r="219" spans="1:2" ht="15">
      <c r="A219" s="95" t="s">
        <v>297</v>
      </c>
      <c r="B219" s="95">
        <v>19228721</v>
      </c>
    </row>
    <row r="220" spans="1:2" ht="15">
      <c r="A220" s="95" t="s">
        <v>463</v>
      </c>
      <c r="B220" s="95">
        <v>38308250</v>
      </c>
    </row>
    <row r="221" spans="1:2" ht="15">
      <c r="A221" s="95" t="s">
        <v>255</v>
      </c>
      <c r="B221" s="95">
        <v>142823754</v>
      </c>
    </row>
    <row r="222" spans="1:2" ht="15">
      <c r="A222" s="95" t="s">
        <v>183</v>
      </c>
      <c r="B222" s="95">
        <v>203679992</v>
      </c>
    </row>
    <row r="223" spans="1:2" ht="15">
      <c r="A223" s="95" t="s">
        <v>126</v>
      </c>
      <c r="B223" s="95">
        <v>43559778</v>
      </c>
    </row>
    <row r="224" spans="1:2" ht="15">
      <c r="A224" s="95" t="s">
        <v>162</v>
      </c>
      <c r="B224" s="95">
        <v>128453851</v>
      </c>
    </row>
    <row r="225" spans="1:2" ht="15">
      <c r="A225" s="95" t="s">
        <v>182</v>
      </c>
      <c r="B225" s="95">
        <v>54270412</v>
      </c>
    </row>
    <row r="226" spans="1:2" ht="15">
      <c r="A226" s="95" t="s">
        <v>185</v>
      </c>
      <c r="B226" s="95">
        <v>143116984</v>
      </c>
    </row>
    <row r="227" spans="1:2" ht="15">
      <c r="A227" s="95" t="s">
        <v>199</v>
      </c>
      <c r="B227" s="95">
        <v>173710878</v>
      </c>
    </row>
    <row r="228" spans="1:2" ht="15">
      <c r="A228" s="95" t="s">
        <v>222</v>
      </c>
      <c r="B228" s="95">
        <v>4078438</v>
      </c>
    </row>
    <row r="229" spans="1:2" ht="15">
      <c r="A229" s="95" t="s">
        <v>249</v>
      </c>
      <c r="B229" s="95">
        <v>14675019</v>
      </c>
    </row>
    <row r="230" spans="1:2" ht="15">
      <c r="A230" s="95" t="s">
        <v>263</v>
      </c>
      <c r="B230" s="95">
        <v>134712494</v>
      </c>
    </row>
    <row r="231" spans="1:2" ht="15">
      <c r="A231" s="95" t="s">
        <v>279</v>
      </c>
      <c r="B231" s="95">
        <v>150831764</v>
      </c>
    </row>
    <row r="232" spans="1:2" ht="15">
      <c r="A232" s="95" t="s">
        <v>291</v>
      </c>
      <c r="B232" s="95">
        <v>20262984</v>
      </c>
    </row>
    <row r="233" spans="1:2" ht="15">
      <c r="A233" s="95" t="s">
        <v>299</v>
      </c>
      <c r="B233" s="95">
        <v>160629541</v>
      </c>
    </row>
    <row r="234" spans="1:2" ht="15">
      <c r="A234" s="95" t="s">
        <v>408</v>
      </c>
      <c r="B234" s="95">
        <v>192058776</v>
      </c>
    </row>
    <row r="235" spans="1:2" ht="15">
      <c r="A235" s="95" t="s">
        <v>410</v>
      </c>
      <c r="B235" s="95">
        <v>19902737</v>
      </c>
    </row>
    <row r="236" spans="1:2" ht="15">
      <c r="A236" s="95" t="s">
        <v>445</v>
      </c>
      <c r="B236" s="95">
        <v>176791871</v>
      </c>
    </row>
    <row r="237" spans="1:2" ht="15">
      <c r="A237" s="95" t="s">
        <v>448</v>
      </c>
      <c r="B237" s="95">
        <v>185608611</v>
      </c>
    </row>
    <row r="238" spans="1:2" ht="15">
      <c r="A238" s="95" t="s">
        <v>461</v>
      </c>
      <c r="B238" s="95">
        <v>186082107</v>
      </c>
    </row>
    <row r="239" spans="1:2" ht="15">
      <c r="A239" s="95" t="s">
        <v>474</v>
      </c>
      <c r="B239" s="95">
        <v>55047563</v>
      </c>
    </row>
    <row r="240" spans="1:2" ht="15">
      <c r="A240" s="95" t="s">
        <v>511</v>
      </c>
      <c r="B240" s="95">
        <v>3855513</v>
      </c>
    </row>
    <row r="241" spans="1:2" ht="15">
      <c r="A241" s="95" t="s">
        <v>523</v>
      </c>
      <c r="B241" s="95">
        <v>179572019</v>
      </c>
    </row>
    <row r="242" spans="1:2" ht="15">
      <c r="A242" s="95" t="s">
        <v>527</v>
      </c>
      <c r="B242" s="95">
        <v>14852697</v>
      </c>
    </row>
    <row r="243" spans="1:2" ht="15">
      <c r="A243" s="95" t="s">
        <v>538</v>
      </c>
      <c r="B243" s="95">
        <v>178160267</v>
      </c>
    </row>
    <row r="244" spans="1:2" ht="15">
      <c r="A244" s="95" t="s">
        <v>634</v>
      </c>
      <c r="B244" s="95">
        <v>22833863</v>
      </c>
    </row>
    <row r="245" spans="1:2" ht="15">
      <c r="A245" s="95" t="s">
        <v>201</v>
      </c>
      <c r="B245" s="95">
        <v>26814816</v>
      </c>
    </row>
    <row r="246" spans="1:2" ht="15">
      <c r="A246" s="95" t="s">
        <v>479</v>
      </c>
      <c r="B246" s="95">
        <v>155055395</v>
      </c>
    </row>
    <row r="247" spans="1:2" ht="15">
      <c r="A247" s="95" t="s">
        <v>171</v>
      </c>
      <c r="B247" s="95">
        <v>396131690</v>
      </c>
    </row>
    <row r="248" spans="1:2" ht="15">
      <c r="A248" s="95" t="s">
        <v>540</v>
      </c>
      <c r="B248" s="95">
        <v>145302170</v>
      </c>
    </row>
    <row r="249" spans="1:2" ht="15">
      <c r="A249" s="95" t="s">
        <v>165</v>
      </c>
      <c r="B249" s="95">
        <v>152117735</v>
      </c>
    </row>
    <row r="250" spans="1:2" ht="15">
      <c r="A250" s="95" t="s">
        <v>430</v>
      </c>
      <c r="B250" s="95">
        <v>159721339</v>
      </c>
    </row>
    <row r="251" spans="1:2" ht="15">
      <c r="A251" s="95" t="s">
        <v>475</v>
      </c>
      <c r="B251" s="95">
        <v>19367782</v>
      </c>
    </row>
    <row r="252" spans="1:2" ht="15">
      <c r="A252" s="95" t="s">
        <v>539</v>
      </c>
      <c r="B252" s="95">
        <v>186112619</v>
      </c>
    </row>
    <row r="253" spans="1:2" ht="15">
      <c r="A253" s="95" t="s">
        <v>596</v>
      </c>
      <c r="B253" s="95">
        <v>183912878</v>
      </c>
    </row>
    <row r="254" spans="1:2" ht="15">
      <c r="A254" s="95" t="s">
        <v>423</v>
      </c>
      <c r="B254" s="95">
        <v>34384382</v>
      </c>
    </row>
    <row r="255" spans="1:2" ht="15">
      <c r="A255" s="95" t="s">
        <v>450</v>
      </c>
      <c r="B255" s="95">
        <v>148525266</v>
      </c>
    </row>
    <row r="256" spans="1:2" ht="15">
      <c r="A256" s="95" t="s">
        <v>562</v>
      </c>
      <c r="B256" s="95">
        <v>192081560</v>
      </c>
    </row>
    <row r="257" spans="1:2" ht="15">
      <c r="A257" s="95" t="s">
        <v>260</v>
      </c>
      <c r="B257" s="95">
        <v>204948374</v>
      </c>
    </row>
    <row r="258" spans="1:2" ht="15">
      <c r="A258" s="95" t="s">
        <v>276</v>
      </c>
      <c r="B258" s="95">
        <v>208423158</v>
      </c>
    </row>
    <row r="259" spans="1:2" ht="15">
      <c r="A259" s="95" t="s">
        <v>359</v>
      </c>
      <c r="B259" s="95">
        <v>20266666</v>
      </c>
    </row>
    <row r="260" spans="1:2" ht="15">
      <c r="A260" s="95" t="s">
        <v>514</v>
      </c>
      <c r="B260" s="95">
        <v>192350279</v>
      </c>
    </row>
    <row r="261" spans="1:2" ht="15">
      <c r="A261" s="95" t="s">
        <v>628</v>
      </c>
      <c r="B261" s="95">
        <v>161495825</v>
      </c>
    </row>
    <row r="262" spans="1:2" ht="15">
      <c r="A262" s="95" t="s">
        <v>311</v>
      </c>
      <c r="B262" s="95">
        <v>175602275</v>
      </c>
    </row>
    <row r="263" spans="1:2" ht="15">
      <c r="A263" s="95" t="s">
        <v>350</v>
      </c>
      <c r="B263" s="95">
        <v>170285910</v>
      </c>
    </row>
    <row r="264" spans="1:2" ht="15">
      <c r="A264" s="95" t="s">
        <v>503</v>
      </c>
      <c r="B264" s="95">
        <v>207604861</v>
      </c>
    </row>
    <row r="265" spans="1:2" ht="15">
      <c r="A265" s="95" t="s">
        <v>363</v>
      </c>
      <c r="B265" s="95">
        <v>209113455</v>
      </c>
    </row>
    <row r="266" spans="1:2" ht="15">
      <c r="A266" s="95" t="s">
        <v>364</v>
      </c>
      <c r="B266" s="95">
        <v>190606006</v>
      </c>
    </row>
    <row r="267" spans="1:2" ht="15">
      <c r="A267" s="95" t="s">
        <v>429</v>
      </c>
      <c r="B267" s="95">
        <v>172026736</v>
      </c>
    </row>
    <row r="268" spans="1:2" ht="15">
      <c r="A268" s="95" t="s">
        <v>180</v>
      </c>
      <c r="B268" s="95">
        <v>32623148</v>
      </c>
    </row>
    <row r="269" spans="1:2" ht="15">
      <c r="A269" s="95" t="s">
        <v>184</v>
      </c>
      <c r="B269" s="95">
        <v>1804398</v>
      </c>
    </row>
    <row r="270" spans="1:2" ht="15">
      <c r="A270" s="95" t="s">
        <v>240</v>
      </c>
      <c r="B270" s="95">
        <v>37313160</v>
      </c>
    </row>
    <row r="271" spans="1:2" ht="15">
      <c r="A271" s="95" t="s">
        <v>131</v>
      </c>
      <c r="B271" s="95">
        <v>184458471</v>
      </c>
    </row>
    <row r="272" spans="1:2" ht="15">
      <c r="A272" s="95" t="s">
        <v>160</v>
      </c>
      <c r="B272" s="95">
        <v>192203661</v>
      </c>
    </row>
    <row r="273" spans="1:2" ht="15">
      <c r="A273" s="95" t="s">
        <v>210</v>
      </c>
      <c r="B273" s="95">
        <v>198916049</v>
      </c>
    </row>
    <row r="274" spans="1:2" ht="15">
      <c r="A274" s="95" t="s">
        <v>360</v>
      </c>
      <c r="B274" s="95">
        <v>171996458</v>
      </c>
    </row>
    <row r="275" spans="1:2" ht="15">
      <c r="A275" s="95" t="s">
        <v>386</v>
      </c>
      <c r="B275" s="95">
        <v>192937201</v>
      </c>
    </row>
    <row r="276" spans="1:2" ht="15">
      <c r="A276" s="95" t="s">
        <v>502</v>
      </c>
      <c r="B276" s="95">
        <v>202551533</v>
      </c>
    </row>
    <row r="277" spans="1:2" ht="15">
      <c r="A277" s="95" t="s">
        <v>334</v>
      </c>
      <c r="B277" s="95">
        <v>186254850</v>
      </c>
    </row>
    <row r="278" spans="1:2" ht="15">
      <c r="A278" s="95" t="s">
        <v>521</v>
      </c>
      <c r="B278" s="95">
        <v>52033800</v>
      </c>
    </row>
    <row r="279" spans="1:2" ht="15">
      <c r="A279" s="95" t="s">
        <v>560</v>
      </c>
      <c r="B279" s="95">
        <v>150744175</v>
      </c>
    </row>
    <row r="280" spans="1:2" ht="15">
      <c r="A280" s="95" t="s">
        <v>589</v>
      </c>
      <c r="B280" s="95">
        <v>157533567</v>
      </c>
    </row>
    <row r="281" spans="1:2" ht="15">
      <c r="A281" s="95" t="s">
        <v>361</v>
      </c>
      <c r="B281" s="95">
        <v>16612095</v>
      </c>
    </row>
    <row r="282" spans="1:2" ht="15">
      <c r="A282" s="95" t="s">
        <v>401</v>
      </c>
      <c r="B282" s="95">
        <v>59913032</v>
      </c>
    </row>
    <row r="283" spans="1:2" ht="15">
      <c r="A283" s="95" t="s">
        <v>471</v>
      </c>
      <c r="B283" s="95">
        <v>64434347</v>
      </c>
    </row>
    <row r="284" spans="1:2" ht="15">
      <c r="A284" s="95" t="s">
        <v>498</v>
      </c>
      <c r="B284" s="95">
        <v>203590904</v>
      </c>
    </row>
    <row r="285" spans="1:2" ht="15">
      <c r="A285" s="95" t="s">
        <v>532</v>
      </c>
      <c r="B285" s="95">
        <v>160490266</v>
      </c>
    </row>
    <row r="286" spans="1:2" ht="15">
      <c r="A286" s="95" t="s">
        <v>570</v>
      </c>
      <c r="B286" s="95">
        <v>130162504</v>
      </c>
    </row>
    <row r="287" spans="1:2" ht="15">
      <c r="A287" s="95" t="s">
        <v>627</v>
      </c>
      <c r="B287" s="95">
        <v>175777438</v>
      </c>
    </row>
    <row r="288" spans="1:2" ht="15">
      <c r="A288" s="95" t="s">
        <v>294</v>
      </c>
      <c r="B288" s="95">
        <v>20264848</v>
      </c>
    </row>
    <row r="289" spans="1:2" ht="15">
      <c r="A289" s="95" t="s">
        <v>103</v>
      </c>
      <c r="B289" s="95">
        <v>155256605</v>
      </c>
    </row>
    <row r="290" spans="1:2" ht="15">
      <c r="A290" s="95" t="s">
        <v>593</v>
      </c>
      <c r="B290" s="95">
        <v>78503339</v>
      </c>
    </row>
    <row r="291" spans="1:2" ht="15">
      <c r="A291" s="95" t="s">
        <v>621</v>
      </c>
      <c r="B291" s="95">
        <v>74448440</v>
      </c>
    </row>
    <row r="292" spans="1:2" ht="15">
      <c r="A292" s="95" t="s">
        <v>301</v>
      </c>
      <c r="B292" s="95">
        <v>136466719</v>
      </c>
    </row>
    <row r="293" spans="1:2" ht="15">
      <c r="A293" s="95" t="s">
        <v>381</v>
      </c>
      <c r="B293" s="95">
        <v>144524459</v>
      </c>
    </row>
    <row r="294" spans="1:2" ht="15">
      <c r="A294" s="95" t="s">
        <v>467</v>
      </c>
      <c r="B294" s="95">
        <v>173669742</v>
      </c>
    </row>
    <row r="295" spans="1:2" ht="15">
      <c r="A295" s="95" t="s">
        <v>456</v>
      </c>
      <c r="B295" s="95">
        <v>2933859</v>
      </c>
    </row>
    <row r="296" spans="1:2" ht="15">
      <c r="A296" s="95" t="s">
        <v>269</v>
      </c>
      <c r="B296" s="95">
        <v>25195239</v>
      </c>
    </row>
    <row r="297" spans="1:2" ht="15">
      <c r="A297" s="95" t="s">
        <v>215</v>
      </c>
      <c r="B297" s="95">
        <v>159860648</v>
      </c>
    </row>
    <row r="298" spans="1:2" ht="15">
      <c r="A298" s="95" t="s">
        <v>237</v>
      </c>
      <c r="B298" s="95">
        <v>189699770</v>
      </c>
    </row>
    <row r="299" spans="1:2" ht="15">
      <c r="A299" s="95" t="s">
        <v>602</v>
      </c>
      <c r="B299" s="95">
        <v>131216590</v>
      </c>
    </row>
    <row r="300" spans="1:2" ht="15">
      <c r="A300" s="95" t="s">
        <v>612</v>
      </c>
      <c r="B300" s="95">
        <v>171706056</v>
      </c>
    </row>
    <row r="301" spans="1:2" ht="15">
      <c r="A301" s="95" t="s">
        <v>324</v>
      </c>
      <c r="B301" s="95">
        <v>194532329</v>
      </c>
    </row>
    <row r="302" spans="1:2" ht="15">
      <c r="A302" s="95" t="s">
        <v>399</v>
      </c>
      <c r="B302" s="95">
        <v>145488223</v>
      </c>
    </row>
    <row r="303" spans="1:2" ht="15">
      <c r="A303" s="95" t="s">
        <v>491</v>
      </c>
      <c r="B303" s="95">
        <v>21858182</v>
      </c>
    </row>
    <row r="304" spans="1:2" ht="15">
      <c r="A304" s="95" t="s">
        <v>607</v>
      </c>
      <c r="B304" s="95">
        <v>41278161</v>
      </c>
    </row>
    <row r="305" spans="1:2" ht="15">
      <c r="A305" s="95" t="s">
        <v>529</v>
      </c>
      <c r="B305" s="95">
        <v>203135621</v>
      </c>
    </row>
    <row r="306" spans="1:2" ht="15">
      <c r="A306" s="95" t="s">
        <v>12</v>
      </c>
      <c r="B306" s="95">
        <v>165449101</v>
      </c>
    </row>
    <row r="307" spans="1:2" ht="15">
      <c r="A307" s="95" t="s">
        <v>130</v>
      </c>
      <c r="B307" s="95">
        <v>191753589</v>
      </c>
    </row>
    <row r="308" spans="1:2" ht="15">
      <c r="A308" s="95" t="s">
        <v>597</v>
      </c>
      <c r="B308" s="95">
        <v>135265977</v>
      </c>
    </row>
    <row r="309" spans="1:2" ht="15">
      <c r="A309" s="95" t="s">
        <v>594</v>
      </c>
      <c r="B309" s="95">
        <v>185339456</v>
      </c>
    </row>
    <row r="310" spans="1:2" ht="15">
      <c r="A310" s="95" t="s">
        <v>110</v>
      </c>
      <c r="B310" s="95">
        <v>208781500</v>
      </c>
    </row>
    <row r="311" spans="1:2" ht="15">
      <c r="A311" s="95" t="s">
        <v>136</v>
      </c>
      <c r="B311" s="95">
        <v>167736596</v>
      </c>
    </row>
    <row r="312" spans="1:2" ht="15">
      <c r="A312" s="95" t="s">
        <v>193</v>
      </c>
      <c r="B312" s="95">
        <v>191443136</v>
      </c>
    </row>
    <row r="313" spans="1:2" ht="15">
      <c r="A313" s="95" t="s">
        <v>200</v>
      </c>
      <c r="B313" s="95">
        <v>207814322</v>
      </c>
    </row>
    <row r="314" spans="1:2" ht="15">
      <c r="A314" s="95" t="s">
        <v>231</v>
      </c>
      <c r="B314" s="95">
        <v>153097023</v>
      </c>
    </row>
    <row r="315" spans="1:2" ht="15">
      <c r="A315" s="95" t="s">
        <v>274</v>
      </c>
      <c r="B315" s="95">
        <v>159822218</v>
      </c>
    </row>
    <row r="316" spans="1:2" ht="15">
      <c r="A316" s="95" t="s">
        <v>287</v>
      </c>
      <c r="B316" s="95">
        <v>150310934</v>
      </c>
    </row>
    <row r="317" spans="1:2" ht="15">
      <c r="A317" s="95" t="s">
        <v>310</v>
      </c>
      <c r="B317" s="95">
        <v>180272585</v>
      </c>
    </row>
    <row r="318" spans="1:2" ht="15">
      <c r="A318" s="95" t="s">
        <v>434</v>
      </c>
      <c r="B318" s="95">
        <v>3591310</v>
      </c>
    </row>
    <row r="319" spans="1:2" ht="15">
      <c r="A319" s="95" t="s">
        <v>489</v>
      </c>
      <c r="B319" s="95">
        <v>183729817</v>
      </c>
    </row>
    <row r="320" spans="1:2" ht="15">
      <c r="A320" s="95" t="s">
        <v>626</v>
      </c>
      <c r="B320" s="95">
        <v>18246890</v>
      </c>
    </row>
    <row r="321" spans="1:2" ht="15">
      <c r="A321" s="95" t="s">
        <v>476</v>
      </c>
      <c r="B321" s="95">
        <v>178286288</v>
      </c>
    </row>
    <row r="322" spans="1:2" ht="15">
      <c r="A322" s="95" t="s">
        <v>163</v>
      </c>
      <c r="B322" s="95">
        <v>52630415</v>
      </c>
    </row>
    <row r="323" spans="1:2" ht="15">
      <c r="A323" s="95" t="s">
        <v>591</v>
      </c>
      <c r="B323" s="95">
        <v>159691930</v>
      </c>
    </row>
    <row r="324" spans="1:2" ht="15">
      <c r="A324" s="95" t="s">
        <v>372</v>
      </c>
      <c r="B324" s="95">
        <v>131411720</v>
      </c>
    </row>
    <row r="325" spans="1:2" ht="15">
      <c r="A325" s="95" t="s">
        <v>321</v>
      </c>
      <c r="B325" s="95">
        <v>174408245</v>
      </c>
    </row>
    <row r="326" spans="1:2" ht="15">
      <c r="A326" s="95" t="s">
        <v>481</v>
      </c>
      <c r="B326" s="95">
        <v>142613660</v>
      </c>
    </row>
    <row r="327" spans="1:2" ht="15">
      <c r="A327" s="95" t="s">
        <v>515</v>
      </c>
      <c r="B327" s="95">
        <v>193927074</v>
      </c>
    </row>
    <row r="328" spans="1:2" ht="15">
      <c r="A328" s="95" t="s">
        <v>542</v>
      </c>
      <c r="B328" s="95">
        <v>184064069</v>
      </c>
    </row>
    <row r="329" spans="1:2" ht="15">
      <c r="A329" s="95" t="s">
        <v>202</v>
      </c>
      <c r="B329" s="95">
        <v>10009001</v>
      </c>
    </row>
    <row r="330" spans="1:2" ht="15">
      <c r="A330" s="95" t="s">
        <v>252</v>
      </c>
      <c r="B330" s="95">
        <v>198671253</v>
      </c>
    </row>
    <row r="331" spans="1:2" ht="15">
      <c r="A331" s="95" t="s">
        <v>259</v>
      </c>
      <c r="B331" s="95">
        <v>20264584</v>
      </c>
    </row>
    <row r="332" spans="1:2" ht="15">
      <c r="A332" s="95" t="s">
        <v>112</v>
      </c>
      <c r="B332" s="95">
        <v>144501107</v>
      </c>
    </row>
    <row r="333" spans="1:2" ht="15">
      <c r="A333" s="95" t="s">
        <v>121</v>
      </c>
      <c r="B333" s="95">
        <v>7323963</v>
      </c>
    </row>
    <row r="334" spans="1:2" ht="15">
      <c r="A334" s="95" t="s">
        <v>124</v>
      </c>
      <c r="B334" s="95">
        <v>77312890</v>
      </c>
    </row>
    <row r="335" spans="1:2" ht="15">
      <c r="A335" s="95" t="s">
        <v>105</v>
      </c>
      <c r="B335" s="95">
        <v>126455702</v>
      </c>
    </row>
    <row r="336" spans="1:2" ht="15">
      <c r="A336" s="95" t="s">
        <v>164</v>
      </c>
      <c r="B336" s="95">
        <v>202794107</v>
      </c>
    </row>
    <row r="337" spans="1:2" ht="15">
      <c r="A337" s="95" t="s">
        <v>174</v>
      </c>
      <c r="B337" s="95">
        <v>170209518</v>
      </c>
    </row>
    <row r="338" spans="1:2" ht="15">
      <c r="A338" s="95" t="s">
        <v>58</v>
      </c>
      <c r="B338" s="95">
        <v>157813508</v>
      </c>
    </row>
    <row r="339" spans="1:2" ht="15">
      <c r="A339" s="95" t="s">
        <v>220</v>
      </c>
      <c r="B339" s="95">
        <v>190847839</v>
      </c>
    </row>
    <row r="340" spans="1:2" ht="15">
      <c r="A340" s="95" t="s">
        <v>285</v>
      </c>
      <c r="B340" s="95">
        <v>194678355</v>
      </c>
    </row>
    <row r="341" spans="1:2" ht="15">
      <c r="A341" s="95" t="s">
        <v>295</v>
      </c>
      <c r="B341" s="95">
        <v>202736942</v>
      </c>
    </row>
    <row r="342" spans="1:2" ht="15">
      <c r="A342" s="95" t="s">
        <v>329</v>
      </c>
      <c r="B342" s="95">
        <v>60327956</v>
      </c>
    </row>
    <row r="343" spans="1:2" ht="15">
      <c r="A343" s="95" t="s">
        <v>332</v>
      </c>
      <c r="B343" s="95">
        <v>65809535</v>
      </c>
    </row>
    <row r="344" spans="1:2" ht="15">
      <c r="A344" s="95" t="s">
        <v>341</v>
      </c>
      <c r="B344" s="95">
        <v>194684054</v>
      </c>
    </row>
    <row r="345" spans="1:2" ht="15">
      <c r="A345" s="95" t="s">
        <v>347</v>
      </c>
      <c r="B345" s="95">
        <v>193104888</v>
      </c>
    </row>
    <row r="346" spans="1:2" ht="15">
      <c r="A346" s="95" t="s">
        <v>351</v>
      </c>
      <c r="B346" s="95">
        <v>151773746</v>
      </c>
    </row>
    <row r="347" spans="1:2" ht="15">
      <c r="A347" s="95" t="s">
        <v>442</v>
      </c>
      <c r="B347" s="95">
        <v>64510555</v>
      </c>
    </row>
    <row r="348" spans="1:2" ht="15">
      <c r="A348" s="95" t="s">
        <v>444</v>
      </c>
      <c r="B348" s="95">
        <v>8827305</v>
      </c>
    </row>
    <row r="349" spans="1:2" ht="15">
      <c r="A349" s="95" t="s">
        <v>483</v>
      </c>
      <c r="B349" s="95">
        <v>204566448</v>
      </c>
    </row>
    <row r="350" spans="1:2" ht="15">
      <c r="A350" s="95" t="s">
        <v>501</v>
      </c>
      <c r="B350" s="95">
        <v>185977016</v>
      </c>
    </row>
    <row r="351" spans="1:2" ht="15">
      <c r="A351" s="95" t="s">
        <v>528</v>
      </c>
      <c r="B351" s="95">
        <v>39100452</v>
      </c>
    </row>
    <row r="352" spans="1:2" ht="15">
      <c r="A352" s="95" t="s">
        <v>534</v>
      </c>
      <c r="B352" s="95">
        <v>7995816</v>
      </c>
    </row>
    <row r="353" spans="1:2" ht="15">
      <c r="A353" s="95" t="s">
        <v>548</v>
      </c>
      <c r="B353" s="95">
        <v>20265017</v>
      </c>
    </row>
    <row r="354" spans="1:2" ht="15">
      <c r="A354" s="95" t="s">
        <v>613</v>
      </c>
      <c r="B354" s="95">
        <v>187800040</v>
      </c>
    </row>
    <row r="355" spans="1:2" ht="15">
      <c r="A355" s="95" t="s">
        <v>618</v>
      </c>
      <c r="B355" s="95">
        <v>42453112</v>
      </c>
    </row>
    <row r="356" spans="1:2" ht="15">
      <c r="A356" s="95" t="s">
        <v>390</v>
      </c>
      <c r="B356" s="95">
        <v>76281195</v>
      </c>
    </row>
    <row r="357" spans="1:2" ht="15">
      <c r="A357" s="95" t="s">
        <v>375</v>
      </c>
      <c r="B357" s="95">
        <v>4685677</v>
      </c>
    </row>
    <row r="358" spans="1:2" ht="15">
      <c r="A358" s="95" t="s">
        <v>402</v>
      </c>
      <c r="B358" s="95">
        <v>186769954</v>
      </c>
    </row>
    <row r="359" spans="1:2" ht="15">
      <c r="A359" s="95" t="s">
        <v>509</v>
      </c>
      <c r="B359" s="95">
        <v>175546771</v>
      </c>
    </row>
    <row r="360" spans="1:2" ht="15">
      <c r="A360" s="95" t="s">
        <v>520</v>
      </c>
      <c r="B360" s="95">
        <v>183967482</v>
      </c>
    </row>
    <row r="361" spans="1:2" ht="15">
      <c r="A361" s="95" t="s">
        <v>573</v>
      </c>
      <c r="B361" s="95">
        <v>189812439</v>
      </c>
    </row>
    <row r="362" spans="1:2" ht="15">
      <c r="A362" s="95" t="s">
        <v>577</v>
      </c>
      <c r="B362" s="95">
        <v>39824077</v>
      </c>
    </row>
    <row r="363" spans="1:2" ht="15">
      <c r="A363" s="95" t="s">
        <v>620</v>
      </c>
      <c r="B363" s="95">
        <v>157118314</v>
      </c>
    </row>
    <row r="364" spans="1:2" ht="15">
      <c r="A364" s="95" t="s">
        <v>641</v>
      </c>
      <c r="B364" s="95">
        <v>175485818</v>
      </c>
    </row>
    <row r="365" spans="1:2" ht="15">
      <c r="A365" s="95" t="s">
        <v>186</v>
      </c>
      <c r="B365" s="95">
        <v>164547919</v>
      </c>
    </row>
    <row r="366" spans="1:2" ht="15">
      <c r="A366" s="95" t="s">
        <v>284</v>
      </c>
      <c r="B366" s="95">
        <v>208303192</v>
      </c>
    </row>
    <row r="367" spans="1:2" ht="15">
      <c r="A367" s="95" t="s">
        <v>616</v>
      </c>
      <c r="B367" s="95">
        <v>171885243</v>
      </c>
    </row>
    <row r="368" spans="1:2" ht="15">
      <c r="A368" s="95" t="s">
        <v>608</v>
      </c>
      <c r="B368" s="95">
        <v>133979892</v>
      </c>
    </row>
    <row r="369" spans="1:2" ht="15">
      <c r="A369" s="95" t="s">
        <v>504</v>
      </c>
      <c r="B369" s="95">
        <v>203882624</v>
      </c>
    </row>
    <row r="370" spans="1:2" ht="15">
      <c r="A370" s="95" t="s">
        <v>610</v>
      </c>
      <c r="B370" s="95">
        <v>1881206727</v>
      </c>
    </row>
    <row r="371" spans="1:2" ht="15">
      <c r="A371" s="95" t="s">
        <v>292</v>
      </c>
      <c r="B371" s="95">
        <v>204649709</v>
      </c>
    </row>
    <row r="372" spans="1:2" ht="15">
      <c r="A372" s="95" t="s">
        <v>207</v>
      </c>
      <c r="B372" s="95">
        <v>190476628</v>
      </c>
    </row>
    <row r="373" spans="1:2" ht="15">
      <c r="A373" s="95" t="s">
        <v>353</v>
      </c>
      <c r="B373" s="95">
        <v>155944655</v>
      </c>
    </row>
    <row r="374" spans="1:2" ht="15">
      <c r="A374" s="95" t="s">
        <v>157</v>
      </c>
      <c r="B374" s="95">
        <v>6197521</v>
      </c>
    </row>
    <row r="375" spans="1:2" ht="15">
      <c r="A375" s="95" t="s">
        <v>194</v>
      </c>
      <c r="B375" s="95">
        <v>192190686</v>
      </c>
    </row>
    <row r="376" spans="1:2" ht="15">
      <c r="A376" s="95" t="s">
        <v>392</v>
      </c>
      <c r="B376" s="95">
        <v>10853962</v>
      </c>
    </row>
    <row r="377" spans="1:2" ht="15">
      <c r="A377" s="95" t="s">
        <v>449</v>
      </c>
      <c r="B377" s="95">
        <v>129042659</v>
      </c>
    </row>
    <row r="378" spans="1:2" ht="15">
      <c r="A378" s="95" t="s">
        <v>545</v>
      </c>
      <c r="B378" s="95">
        <v>205887805</v>
      </c>
    </row>
    <row r="379" spans="1:2" ht="15">
      <c r="A379" s="95" t="s">
        <v>140</v>
      </c>
      <c r="B379" s="95">
        <v>151099013</v>
      </c>
    </row>
    <row r="380" spans="1:2" ht="15">
      <c r="A380" s="95" t="s">
        <v>230</v>
      </c>
      <c r="B380" s="95">
        <v>33372261</v>
      </c>
    </row>
    <row r="381" spans="1:2" ht="15">
      <c r="A381" s="95" t="s">
        <v>499</v>
      </c>
      <c r="B381" s="95">
        <v>148875533</v>
      </c>
    </row>
    <row r="382" spans="1:2" ht="15">
      <c r="A382" s="95" t="s">
        <v>469</v>
      </c>
      <c r="B382" s="95">
        <v>149416760</v>
      </c>
    </row>
    <row r="383" spans="1:2" ht="15">
      <c r="A383" s="95" t="s">
        <v>480</v>
      </c>
      <c r="B383" s="95">
        <v>193016058</v>
      </c>
    </row>
    <row r="384" spans="1:2" ht="15">
      <c r="A384" s="95" t="s">
        <v>133</v>
      </c>
      <c r="B384" s="95">
        <v>162839272</v>
      </c>
    </row>
    <row r="385" spans="1:2" ht="15">
      <c r="A385" s="95" t="s">
        <v>204</v>
      </c>
      <c r="B385" s="95">
        <v>20263873</v>
      </c>
    </row>
    <row r="386" spans="1:2" ht="15">
      <c r="A386" s="95" t="s">
        <v>345</v>
      </c>
      <c r="B386" s="95">
        <v>33640881</v>
      </c>
    </row>
    <row r="387" spans="1:2" ht="15">
      <c r="A387" s="95" t="s">
        <v>580</v>
      </c>
      <c r="B387" s="95">
        <v>176565517</v>
      </c>
    </row>
    <row r="388" spans="1:2" ht="15">
      <c r="A388" s="95" t="s">
        <v>604</v>
      </c>
      <c r="B388" s="95">
        <v>192541872</v>
      </c>
    </row>
    <row r="389" spans="1:2" ht="15">
      <c r="A389" s="95" t="s">
        <v>352</v>
      </c>
      <c r="B389" s="95">
        <v>77889879</v>
      </c>
    </row>
    <row r="390" spans="1:2" ht="15">
      <c r="A390" s="95" t="s">
        <v>427</v>
      </c>
      <c r="B390" s="95">
        <v>177577210</v>
      </c>
    </row>
    <row r="391" spans="1:2" ht="15">
      <c r="A391" s="95" t="s">
        <v>155</v>
      </c>
      <c r="B391" s="95">
        <v>58568130</v>
      </c>
    </row>
    <row r="392" spans="1:2" ht="15">
      <c r="A392" s="95" t="s">
        <v>239</v>
      </c>
      <c r="B392" s="95">
        <v>195038409</v>
      </c>
    </row>
    <row r="393" spans="1:2" ht="15">
      <c r="A393" s="95" t="s">
        <v>405</v>
      </c>
      <c r="B393" s="95">
        <v>312632</v>
      </c>
    </row>
    <row r="394" spans="1:2" ht="15">
      <c r="A394" s="95" t="s">
        <v>629</v>
      </c>
      <c r="B394" s="95">
        <v>163269501</v>
      </c>
    </row>
    <row r="395" spans="1:2" ht="15">
      <c r="A395" s="95" t="s">
        <v>339</v>
      </c>
      <c r="B395" s="95">
        <v>206653747</v>
      </c>
    </row>
    <row r="396" spans="1:2" ht="15">
      <c r="A396" s="95" t="s">
        <v>496</v>
      </c>
      <c r="B396" s="95">
        <v>67770329</v>
      </c>
    </row>
    <row r="397" spans="1:2" ht="15">
      <c r="A397" s="95" t="s">
        <v>154</v>
      </c>
      <c r="B397" s="95">
        <v>133960310</v>
      </c>
    </row>
    <row r="398" spans="1:2" ht="15">
      <c r="A398" s="95" t="s">
        <v>288</v>
      </c>
      <c r="B398" s="95">
        <v>207174335</v>
      </c>
    </row>
    <row r="399" spans="1:2" ht="15">
      <c r="A399" s="95" t="s">
        <v>344</v>
      </c>
      <c r="B399" s="95">
        <v>209828387</v>
      </c>
    </row>
    <row r="400" spans="1:2" ht="15">
      <c r="A400" s="95" t="s">
        <v>420</v>
      </c>
      <c r="B400" s="95">
        <v>187984291</v>
      </c>
    </row>
    <row r="401" spans="1:2" ht="15">
      <c r="A401" s="95" t="s">
        <v>579</v>
      </c>
      <c r="B401" s="95">
        <v>190020281</v>
      </c>
    </row>
    <row r="402" spans="1:2" ht="15">
      <c r="A402" s="95" t="s">
        <v>598</v>
      </c>
      <c r="B402" s="95">
        <v>205112004</v>
      </c>
    </row>
    <row r="403" spans="1:2" ht="15">
      <c r="A403" s="95" t="s">
        <v>158</v>
      </c>
      <c r="B403" s="95">
        <v>153998</v>
      </c>
    </row>
    <row r="404" spans="1:2" ht="15">
      <c r="A404" s="95" t="s">
        <v>168</v>
      </c>
      <c r="B404" s="95">
        <v>191032580</v>
      </c>
    </row>
    <row r="405" spans="1:2" ht="15">
      <c r="A405" s="95" t="s">
        <v>229</v>
      </c>
      <c r="B405" s="95">
        <v>14743518</v>
      </c>
    </row>
    <row r="406" spans="1:2" ht="15">
      <c r="A406" s="95" t="s">
        <v>537</v>
      </c>
      <c r="B406" s="95">
        <v>158828549</v>
      </c>
    </row>
    <row r="407" spans="1:2" ht="15">
      <c r="A407" s="95" t="s">
        <v>563</v>
      </c>
      <c r="B407" s="95">
        <v>9594844</v>
      </c>
    </row>
    <row r="408" spans="1:2" ht="15">
      <c r="A408" s="95" t="s">
        <v>605</v>
      </c>
      <c r="B408" s="95">
        <v>185373141</v>
      </c>
    </row>
    <row r="409" spans="1:2" ht="15">
      <c r="A409" s="95" t="s">
        <v>636</v>
      </c>
      <c r="B409" s="95">
        <v>5262985</v>
      </c>
    </row>
    <row r="410" spans="1:2" ht="15">
      <c r="A410" s="95" t="s">
        <v>132</v>
      </c>
      <c r="B410" s="95">
        <v>69613634</v>
      </c>
    </row>
    <row r="411" spans="1:2" ht="15">
      <c r="A411" s="95" t="s">
        <v>143</v>
      </c>
      <c r="B411" s="95">
        <v>168791287</v>
      </c>
    </row>
    <row r="412" spans="1:2" ht="15">
      <c r="A412" s="95" t="s">
        <v>331</v>
      </c>
      <c r="B412" s="95">
        <v>179699259</v>
      </c>
    </row>
    <row r="413" spans="1:2" ht="15">
      <c r="A413" s="95" t="s">
        <v>343</v>
      </c>
      <c r="B413" s="95">
        <v>158094007</v>
      </c>
    </row>
    <row r="414" spans="1:2" ht="15">
      <c r="A414" s="95" t="s">
        <v>419</v>
      </c>
      <c r="B414" s="95">
        <v>205986692</v>
      </c>
    </row>
    <row r="415" spans="1:2" ht="15">
      <c r="A415" s="95" t="s">
        <v>337</v>
      </c>
      <c r="B415" s="95">
        <v>144632080</v>
      </c>
    </row>
    <row r="416" spans="1:2" ht="15">
      <c r="A416" s="95" t="s">
        <v>619</v>
      </c>
      <c r="B416" s="95">
        <v>193881380</v>
      </c>
    </row>
    <row r="417" spans="1:2" ht="15">
      <c r="A417" s="95" t="s">
        <v>147</v>
      </c>
      <c r="B417" s="95">
        <v>178170799</v>
      </c>
    </row>
    <row r="418" spans="1:2" ht="15">
      <c r="A418" s="95" t="s">
        <v>313</v>
      </c>
      <c r="B418" s="95">
        <v>186991915</v>
      </c>
    </row>
    <row r="419" spans="1:2" ht="15">
      <c r="A419" s="95" t="s">
        <v>595</v>
      </c>
      <c r="B419" s="95">
        <v>141749477</v>
      </c>
    </row>
    <row r="420" spans="1:2" ht="15">
      <c r="A420" s="95" t="s">
        <v>116</v>
      </c>
      <c r="B420" s="95">
        <v>138530946</v>
      </c>
    </row>
    <row r="421" spans="1:2" ht="15">
      <c r="A421" s="95" t="s">
        <v>197</v>
      </c>
      <c r="B421" s="95">
        <v>8595896</v>
      </c>
    </row>
    <row r="422" spans="1:2" ht="15">
      <c r="A422" s="95" t="s">
        <v>242</v>
      </c>
      <c r="B422" s="95">
        <v>9179452</v>
      </c>
    </row>
    <row r="423" spans="1:2" ht="15">
      <c r="A423" s="95" t="s">
        <v>289</v>
      </c>
      <c r="B423" s="95">
        <v>207174347</v>
      </c>
    </row>
    <row r="424" spans="1:2" ht="15">
      <c r="A424" s="95" t="s">
        <v>304</v>
      </c>
      <c r="B424" s="95">
        <v>37703016</v>
      </c>
    </row>
    <row r="425" spans="1:2" ht="15">
      <c r="A425" s="95" t="s">
        <v>56</v>
      </c>
      <c r="B425" s="95">
        <v>130475813</v>
      </c>
    </row>
    <row r="426" spans="1:2" ht="15">
      <c r="A426" s="95" t="s">
        <v>348</v>
      </c>
      <c r="B426" s="95">
        <v>20263024</v>
      </c>
    </row>
    <row r="427" spans="1:2" ht="15">
      <c r="A427" s="95" t="s">
        <v>356</v>
      </c>
      <c r="B427" s="95">
        <v>5451315</v>
      </c>
    </row>
    <row r="428" spans="1:2" ht="15">
      <c r="A428" s="95" t="s">
        <v>431</v>
      </c>
      <c r="B428" s="95">
        <v>146242492</v>
      </c>
    </row>
    <row r="429" spans="1:2" ht="15">
      <c r="A429" s="95" t="s">
        <v>437</v>
      </c>
      <c r="B429" s="95">
        <v>10633651</v>
      </c>
    </row>
    <row r="430" spans="1:2" ht="15">
      <c r="A430" s="95" t="s">
        <v>440</v>
      </c>
      <c r="B430" s="95">
        <v>60269154</v>
      </c>
    </row>
    <row r="431" spans="1:2" ht="15">
      <c r="A431" s="95" t="s">
        <v>477</v>
      </c>
      <c r="B431" s="95">
        <v>26125308</v>
      </c>
    </row>
    <row r="432" spans="1:2" ht="15">
      <c r="A432" s="95" t="s">
        <v>510</v>
      </c>
      <c r="B432" s="95">
        <v>186480467</v>
      </c>
    </row>
    <row r="433" spans="1:2" ht="15">
      <c r="A433" s="95" t="s">
        <v>559</v>
      </c>
      <c r="B433" s="95">
        <v>8754549</v>
      </c>
    </row>
    <row r="434" spans="1:2" ht="15">
      <c r="A434" s="95" t="s">
        <v>588</v>
      </c>
      <c r="B434" s="95">
        <v>15600378</v>
      </c>
    </row>
    <row r="435" spans="1:2" ht="15">
      <c r="A435" s="95" t="s">
        <v>614</v>
      </c>
      <c r="B435" s="95">
        <v>189764576</v>
      </c>
    </row>
    <row r="436" spans="1:2" ht="15">
      <c r="A436" s="95" t="s">
        <v>625</v>
      </c>
      <c r="B436" s="95">
        <v>36030928</v>
      </c>
    </row>
    <row r="437" spans="1:2" ht="15">
      <c r="A437" s="95" t="s">
        <v>106</v>
      </c>
      <c r="B437" s="95">
        <v>139032914</v>
      </c>
    </row>
    <row r="438" spans="1:2" ht="15">
      <c r="A438" s="95" t="s">
        <v>632</v>
      </c>
      <c r="B438" s="95">
        <v>1155694</v>
      </c>
    </row>
    <row r="439" spans="1:2" ht="15">
      <c r="A439" s="95" t="s">
        <v>638</v>
      </c>
      <c r="B439" s="95">
        <v>4937482</v>
      </c>
    </row>
    <row r="440" spans="1:2" ht="15">
      <c r="A440" s="95" t="s">
        <v>640</v>
      </c>
      <c r="B440" s="95">
        <v>210486546</v>
      </c>
    </row>
    <row r="441" spans="1:2" ht="15">
      <c r="A441" s="95" t="s">
        <v>328</v>
      </c>
      <c r="B441" s="95">
        <v>27418007</v>
      </c>
    </row>
    <row r="442" spans="1:2" ht="15">
      <c r="A442" s="95" t="s">
        <v>535</v>
      </c>
      <c r="B442" s="95">
        <v>158402990</v>
      </c>
    </row>
    <row r="443" spans="1:2" ht="15">
      <c r="A443" s="95" t="s">
        <v>495</v>
      </c>
      <c r="B443" s="95">
        <v>188145849</v>
      </c>
    </row>
    <row r="444" spans="1:2" ht="15">
      <c r="A444" s="95" t="s">
        <v>416</v>
      </c>
      <c r="B444" s="95">
        <v>148734003</v>
      </c>
    </row>
    <row r="445" spans="1:2" ht="15">
      <c r="A445" s="95" t="s">
        <v>568</v>
      </c>
      <c r="B445" s="95">
        <v>169176878</v>
      </c>
    </row>
    <row r="446" spans="1:2" ht="15">
      <c r="A446" s="95" t="s">
        <v>247</v>
      </c>
      <c r="B446" s="95">
        <v>551945</v>
      </c>
    </row>
    <row r="447" spans="1:2" ht="15">
      <c r="A447" s="95" t="s">
        <v>265</v>
      </c>
      <c r="B447" s="95">
        <v>128961164</v>
      </c>
    </row>
    <row r="448" spans="1:2" ht="15">
      <c r="A448" s="95" t="s">
        <v>543</v>
      </c>
      <c r="B448" s="95">
        <v>80908066</v>
      </c>
    </row>
    <row r="449" spans="1:2" ht="15">
      <c r="A449" s="95" t="s">
        <v>546</v>
      </c>
      <c r="B449" s="95">
        <v>165520469</v>
      </c>
    </row>
    <row r="450" spans="1:2" ht="15">
      <c r="A450" s="95" t="s">
        <v>572</v>
      </c>
      <c r="B450" s="95">
        <v>1943760</v>
      </c>
    </row>
    <row r="451" spans="1:2" ht="15">
      <c r="A451" s="95" t="s">
        <v>567</v>
      </c>
      <c r="B451" s="95">
        <v>176565366</v>
      </c>
    </row>
    <row r="452" spans="1:2" ht="15">
      <c r="A452" s="95" t="s">
        <v>146</v>
      </c>
      <c r="B452" s="95">
        <v>133713279</v>
      </c>
    </row>
    <row r="453" spans="1:2" ht="15">
      <c r="A453" s="95" t="s">
        <v>630</v>
      </c>
      <c r="B453" s="95">
        <v>206184665</v>
      </c>
    </row>
    <row r="454" spans="1:2" ht="15">
      <c r="A454" s="95" t="s">
        <v>273</v>
      </c>
      <c r="B454" s="95">
        <v>1574139150</v>
      </c>
    </row>
    <row r="455" spans="1:2" ht="15">
      <c r="A455" s="95" t="s">
        <v>323</v>
      </c>
      <c r="B455" s="95">
        <v>145959957</v>
      </c>
    </row>
    <row r="456" spans="1:2" ht="15">
      <c r="A456" s="95" t="s">
        <v>564</v>
      </c>
      <c r="B456" s="95">
        <v>175351004</v>
      </c>
    </row>
    <row r="457" spans="1:2" ht="15">
      <c r="A457" s="95" t="s">
        <v>211</v>
      </c>
      <c r="B457" s="95">
        <v>135979944</v>
      </c>
    </row>
    <row r="458" spans="1:2" ht="15">
      <c r="A458" s="95" t="s">
        <v>306</v>
      </c>
      <c r="B458" s="95">
        <v>3469335</v>
      </c>
    </row>
    <row r="459" spans="1:2" ht="15">
      <c r="A459" s="95" t="s">
        <v>578</v>
      </c>
      <c r="B459" s="95">
        <v>190955878</v>
      </c>
    </row>
    <row r="460" spans="1:2" ht="15">
      <c r="A460" s="95" t="s">
        <v>176</v>
      </c>
      <c r="B460" s="95">
        <v>76968496</v>
      </c>
    </row>
    <row r="461" spans="1:2" ht="15">
      <c r="A461" s="95" t="s">
        <v>258</v>
      </c>
      <c r="B461" s="95">
        <v>171976766</v>
      </c>
    </row>
    <row r="462" spans="1:2" ht="15">
      <c r="A462" s="95" t="s">
        <v>482</v>
      </c>
      <c r="B462" s="95">
        <v>157209848</v>
      </c>
    </row>
    <row r="463" spans="1:2" ht="15">
      <c r="A463" s="95" t="s">
        <v>637</v>
      </c>
      <c r="B463" s="95">
        <v>43155288</v>
      </c>
    </row>
    <row r="464" spans="1:2" ht="15">
      <c r="A464" s="95" t="s">
        <v>355</v>
      </c>
      <c r="B464" s="95">
        <v>51278923</v>
      </c>
    </row>
    <row r="465" spans="1:2" ht="15">
      <c r="A465" s="95" t="s">
        <v>139</v>
      </c>
      <c r="B465" s="95">
        <v>180449403</v>
      </c>
    </row>
    <row r="466" spans="1:2" ht="15">
      <c r="A466" s="95" t="s">
        <v>189</v>
      </c>
      <c r="B466" s="95">
        <v>189863398</v>
      </c>
    </row>
    <row r="467" spans="1:2" ht="15">
      <c r="A467" s="95" t="s">
        <v>354</v>
      </c>
      <c r="B467" s="95">
        <v>23255324</v>
      </c>
    </row>
    <row r="468" spans="1:2" ht="15">
      <c r="A468" s="95" t="s">
        <v>439</v>
      </c>
      <c r="B468" s="95">
        <v>199172279</v>
      </c>
    </row>
    <row r="469" spans="1:2" ht="15">
      <c r="A469" s="95" t="s">
        <v>584</v>
      </c>
      <c r="B469" s="95">
        <v>134835483</v>
      </c>
    </row>
    <row r="470" spans="1:2" ht="15">
      <c r="A470" s="95" t="s">
        <v>303</v>
      </c>
      <c r="B470" s="95">
        <v>178823466</v>
      </c>
    </row>
    <row r="471" spans="1:2" ht="15">
      <c r="A471" s="95" t="s">
        <v>617</v>
      </c>
      <c r="B471" s="95">
        <v>149419537</v>
      </c>
    </row>
    <row r="472" spans="1:2" ht="15">
      <c r="A472" s="95" t="s">
        <v>413</v>
      </c>
      <c r="B472" s="95">
        <v>190050613</v>
      </c>
    </row>
    <row r="473" spans="1:2" ht="15">
      <c r="A473" s="95" t="s">
        <v>145</v>
      </c>
      <c r="B473" s="95">
        <v>188791661</v>
      </c>
    </row>
    <row r="474" spans="1:2" ht="15">
      <c r="A474" s="95" t="s">
        <v>129</v>
      </c>
      <c r="B474" s="95">
        <v>203145343</v>
      </c>
    </row>
    <row r="475" spans="1:2" ht="15">
      <c r="A475" s="95" t="s">
        <v>120</v>
      </c>
      <c r="B475" s="95">
        <v>161830296</v>
      </c>
    </row>
    <row r="476" spans="1:2" ht="15">
      <c r="A476" s="95" t="s">
        <v>109</v>
      </c>
      <c r="B476" s="95">
        <v>142556810</v>
      </c>
    </row>
    <row r="477" spans="1:2" ht="15">
      <c r="A477" s="95" t="s">
        <v>389</v>
      </c>
      <c r="B477" s="95">
        <v>188210052</v>
      </c>
    </row>
    <row r="478" spans="1:2" ht="15">
      <c r="A478" s="95" t="s">
        <v>601</v>
      </c>
      <c r="B478" s="95">
        <v>193804414</v>
      </c>
    </row>
    <row r="479" spans="1:2" ht="15">
      <c r="A479" s="95" t="s">
        <v>642</v>
      </c>
      <c r="B479" s="95">
        <v>174660934</v>
      </c>
    </row>
    <row r="480" spans="1:2" ht="15">
      <c r="A480" s="95" t="s">
        <v>382</v>
      </c>
      <c r="B480" s="95">
        <v>189610520</v>
      </c>
    </row>
    <row r="481" spans="1:2" ht="15">
      <c r="A481" s="95" t="s">
        <v>551</v>
      </c>
      <c r="B481" s="95">
        <v>196100895</v>
      </c>
    </row>
    <row r="482" spans="1:2" ht="15">
      <c r="A482" s="95" t="s">
        <v>592</v>
      </c>
      <c r="B482" s="95">
        <v>168078273</v>
      </c>
    </row>
    <row r="483" spans="1:2" ht="15">
      <c r="A483" s="95" t="s">
        <v>192</v>
      </c>
      <c r="B483" s="95">
        <v>187027242</v>
      </c>
    </row>
    <row r="484" spans="1:2" ht="15">
      <c r="A484" s="95" t="s">
        <v>108</v>
      </c>
      <c r="B484" s="95">
        <v>210287393</v>
      </c>
    </row>
    <row r="485" spans="1:2" ht="15">
      <c r="A485" s="95" t="s">
        <v>522</v>
      </c>
      <c r="B485" s="95">
        <v>37161066</v>
      </c>
    </row>
    <row r="486" spans="1:2" ht="15">
      <c r="A486" s="95" t="s">
        <v>541</v>
      </c>
      <c r="B486" s="95">
        <v>192651964</v>
      </c>
    </row>
    <row r="487" spans="1:2" ht="15">
      <c r="A487" s="95" t="s">
        <v>552</v>
      </c>
      <c r="B487" s="95">
        <v>178567602</v>
      </c>
    </row>
    <row r="488" spans="1:2" ht="15">
      <c r="A488" s="95" t="s">
        <v>118</v>
      </c>
      <c r="B488" s="95">
        <v>199798291</v>
      </c>
    </row>
    <row r="489" spans="1:2" ht="15">
      <c r="A489" s="95" t="s">
        <v>396</v>
      </c>
      <c r="B489" s="95">
        <v>130162338</v>
      </c>
    </row>
    <row r="490" spans="1:2" ht="15">
      <c r="A490" s="95" t="s">
        <v>464</v>
      </c>
      <c r="B490" s="95">
        <v>159015344</v>
      </c>
    </row>
    <row r="491" spans="1:2" ht="15">
      <c r="A491" s="95" t="s">
        <v>307</v>
      </c>
      <c r="B491" s="95">
        <v>72899139</v>
      </c>
    </row>
    <row r="492" spans="1:2" ht="15">
      <c r="A492" s="95" t="s">
        <v>438</v>
      </c>
      <c r="B492" s="95">
        <v>208751937</v>
      </c>
    </row>
    <row r="493" spans="1:2" ht="15">
      <c r="A493" s="95" t="s">
        <v>113</v>
      </c>
      <c r="B493" s="95">
        <v>37884917</v>
      </c>
    </row>
    <row r="494" spans="1:2" ht="15">
      <c r="A494" s="95" t="s">
        <v>114</v>
      </c>
      <c r="B494" s="95">
        <v>57731123</v>
      </c>
    </row>
    <row r="495" spans="1:2" ht="15">
      <c r="A495" s="95" t="s">
        <v>213</v>
      </c>
      <c r="B495" s="95">
        <v>29578364</v>
      </c>
    </row>
    <row r="496" spans="1:2" ht="15">
      <c r="A496" s="95" t="s">
        <v>302</v>
      </c>
      <c r="B496" s="95">
        <v>35276575</v>
      </c>
    </row>
    <row r="497" spans="1:2" ht="15">
      <c r="A497" s="95" t="s">
        <v>327</v>
      </c>
      <c r="B497" s="95">
        <v>2885836</v>
      </c>
    </row>
    <row r="498" spans="1:2" ht="15">
      <c r="A498" s="95" t="s">
        <v>376</v>
      </c>
      <c r="B498" s="95">
        <v>130162439</v>
      </c>
    </row>
    <row r="499" spans="1:2" ht="15">
      <c r="A499" s="95" t="s">
        <v>415</v>
      </c>
      <c r="B499" s="95">
        <v>185457431</v>
      </c>
    </row>
    <row r="500" spans="1:2" ht="15">
      <c r="A500" s="95" t="s">
        <v>556</v>
      </c>
      <c r="B500" s="95">
        <v>419321064</v>
      </c>
    </row>
    <row r="501" spans="1:2" ht="15">
      <c r="A501" s="95" t="s">
        <v>615</v>
      </c>
      <c r="B501" s="95">
        <v>143897357</v>
      </c>
    </row>
    <row r="502" spans="1:2" ht="15">
      <c r="A502" s="95" t="s">
        <v>391</v>
      </c>
      <c r="B502" s="95">
        <v>142261736</v>
      </c>
    </row>
    <row r="503" spans="1:2" ht="15">
      <c r="A503" s="95" t="s">
        <v>218</v>
      </c>
      <c r="B503" s="95">
        <v>188948665</v>
      </c>
    </row>
    <row r="504" spans="1:2" ht="15">
      <c r="A504" s="95" t="s">
        <v>488</v>
      </c>
      <c r="B504" s="95">
        <v>208888432</v>
      </c>
    </row>
    <row r="505" spans="1:2" ht="15">
      <c r="A505" s="95" t="s">
        <v>485</v>
      </c>
      <c r="B505" s="95">
        <v>191738588</v>
      </c>
    </row>
    <row r="506" spans="1:2" ht="15">
      <c r="A506" s="95" t="s">
        <v>296</v>
      </c>
      <c r="B506" s="95">
        <v>137868523</v>
      </c>
    </row>
    <row r="507" spans="1:2" ht="15">
      <c r="A507" s="95" t="s">
        <v>460</v>
      </c>
      <c r="B507" s="95">
        <v>155522840</v>
      </c>
    </row>
    <row r="508" spans="1:2" ht="15">
      <c r="A508" s="95" t="s">
        <v>603</v>
      </c>
      <c r="B508" s="95">
        <v>146407693</v>
      </c>
    </row>
    <row r="509" spans="1:2" ht="15">
      <c r="A509" s="95" t="s">
        <v>198</v>
      </c>
      <c r="B509" s="95">
        <v>39576057</v>
      </c>
    </row>
    <row r="510" spans="1:2" ht="15">
      <c r="A510" s="95" t="s">
        <v>232</v>
      </c>
      <c r="B510" s="95">
        <v>37057609</v>
      </c>
    </row>
    <row r="511" spans="1:2" ht="15">
      <c r="A511" s="95" t="s">
        <v>472</v>
      </c>
      <c r="B511" s="95">
        <v>20729822</v>
      </c>
    </row>
    <row r="512" spans="1:2" ht="15">
      <c r="A512" s="95" t="s">
        <v>516</v>
      </c>
      <c r="B512" s="95">
        <v>160762819</v>
      </c>
    </row>
    <row r="513" spans="1:2" ht="15">
      <c r="A513" s="95" t="s">
        <v>406</v>
      </c>
      <c r="B513" s="95">
        <v>79498984</v>
      </c>
    </row>
    <row r="514" spans="1:2" ht="15">
      <c r="A514" s="95" t="s">
        <v>122</v>
      </c>
      <c r="B514" s="95">
        <v>184281549</v>
      </c>
    </row>
    <row r="515" spans="1:2" ht="15">
      <c r="A515" s="95" t="s">
        <v>512</v>
      </c>
      <c r="B515" s="95">
        <v>18913826</v>
      </c>
    </row>
    <row r="516" spans="1:2" ht="15">
      <c r="A516" s="95" t="s">
        <v>443</v>
      </c>
      <c r="B516" s="95">
        <v>71138630</v>
      </c>
    </row>
    <row r="517" spans="1:2" ht="15">
      <c r="A517" s="95" t="s">
        <v>531</v>
      </c>
      <c r="B517" s="95">
        <v>165384532</v>
      </c>
    </row>
    <row r="518" spans="1:2" ht="15">
      <c r="A518" s="95" t="s">
        <v>587</v>
      </c>
      <c r="B518" s="95">
        <v>161158504</v>
      </c>
    </row>
    <row r="519" spans="1:2" ht="15">
      <c r="A519" s="95" t="s">
        <v>622</v>
      </c>
      <c r="B519" s="95">
        <v>80891613</v>
      </c>
    </row>
    <row r="520" spans="1:2" ht="15">
      <c r="A520" s="95" t="s">
        <v>173</v>
      </c>
      <c r="B520" s="95">
        <v>169346374</v>
      </c>
    </row>
    <row r="521" spans="1:2" ht="15">
      <c r="A521" s="95" t="s">
        <v>631</v>
      </c>
      <c r="B521" s="95">
        <v>39013545</v>
      </c>
    </row>
    <row r="522" spans="1:2" ht="15">
      <c r="A522" s="95" t="s">
        <v>550</v>
      </c>
      <c r="B522" s="95">
        <v>183263678</v>
      </c>
    </row>
    <row r="523" spans="1:2" ht="15">
      <c r="A523" s="95" t="s">
        <v>468</v>
      </c>
      <c r="B523" s="95">
        <v>11821434</v>
      </c>
    </row>
    <row r="524" spans="1:2" ht="15">
      <c r="A524" s="95" t="s">
        <v>518</v>
      </c>
      <c r="B524" s="95">
        <v>203506946</v>
      </c>
    </row>
    <row r="525" spans="1:2" ht="15">
      <c r="A525" s="95" t="s">
        <v>433</v>
      </c>
      <c r="B525" s="95">
        <v>1406519</v>
      </c>
    </row>
    <row r="526" spans="1:2" ht="15">
      <c r="A526" s="95" t="s">
        <v>316</v>
      </c>
      <c r="B526" s="95">
        <v>146632803</v>
      </c>
    </row>
    <row r="527" spans="1:2" ht="15">
      <c r="A527" s="95" t="s">
        <v>322</v>
      </c>
      <c r="B527" s="95">
        <v>186297952</v>
      </c>
    </row>
    <row r="528" spans="1:2" ht="15">
      <c r="A528" s="95" t="s">
        <v>473</v>
      </c>
      <c r="B528" s="95">
        <v>158539609</v>
      </c>
    </row>
    <row r="529" spans="1:2" ht="15">
      <c r="A529" s="95" t="s">
        <v>346</v>
      </c>
      <c r="B529" s="95">
        <v>184896227</v>
      </c>
    </row>
    <row r="530" spans="1:2" ht="15">
      <c r="A530" s="95" t="s">
        <v>435</v>
      </c>
      <c r="B530" s="95">
        <v>158302493</v>
      </c>
    </row>
    <row r="531" spans="1:2" ht="15">
      <c r="A531" s="95" t="s">
        <v>574</v>
      </c>
      <c r="B531" s="95">
        <v>126401506</v>
      </c>
    </row>
    <row r="532" spans="1:2" ht="15">
      <c r="A532" s="95" t="s">
        <v>371</v>
      </c>
      <c r="B532" s="95">
        <v>4516959</v>
      </c>
    </row>
    <row r="533" spans="1:2" ht="15">
      <c r="A533" s="95" t="s">
        <v>267</v>
      </c>
      <c r="B533" s="95">
        <v>162219354</v>
      </c>
    </row>
    <row r="534" spans="1:2" ht="15">
      <c r="A534" s="95" t="s">
        <v>135</v>
      </c>
      <c r="B534" s="95">
        <v>134419124</v>
      </c>
    </row>
    <row r="535" spans="1:2" ht="15">
      <c r="A535" s="95" t="s">
        <v>223</v>
      </c>
      <c r="B535" s="95">
        <v>131259436</v>
      </c>
    </row>
    <row r="536" spans="1:2" ht="15">
      <c r="A536" s="95" t="s">
        <v>338</v>
      </c>
      <c r="B536" s="95">
        <v>1527721252</v>
      </c>
    </row>
    <row r="537" spans="1:2" ht="15">
      <c r="A537" s="95" t="s">
        <v>387</v>
      </c>
      <c r="B537" s="95">
        <v>171612361</v>
      </c>
    </row>
    <row r="538" spans="1:2" ht="15">
      <c r="A538" s="95" t="s">
        <v>462</v>
      </c>
      <c r="B538" s="95">
        <v>21253822</v>
      </c>
    </row>
    <row r="539" spans="1:2" ht="15">
      <c r="A539" s="95" t="s">
        <v>465</v>
      </c>
      <c r="B539" s="95">
        <v>203405497</v>
      </c>
    </row>
    <row r="540" spans="1:2" ht="15">
      <c r="A540" s="95" t="s">
        <v>490</v>
      </c>
      <c r="B540" s="95">
        <v>186904645</v>
      </c>
    </row>
    <row r="541" spans="1:2" ht="15">
      <c r="A541" s="95" t="s">
        <v>500</v>
      </c>
      <c r="B541" s="95">
        <v>170182378</v>
      </c>
    </row>
    <row r="542" spans="1:2" ht="15">
      <c r="A542" s="95" t="s">
        <v>544</v>
      </c>
      <c r="B542" s="95">
        <v>53462139</v>
      </c>
    </row>
    <row r="543" spans="1:2" ht="15">
      <c r="A543" s="95" t="s">
        <v>553</v>
      </c>
      <c r="B543" s="95">
        <v>186670600</v>
      </c>
    </row>
    <row r="544" spans="1:2" ht="15">
      <c r="A544" s="95" t="s">
        <v>582</v>
      </c>
      <c r="B544" s="95">
        <v>131216614</v>
      </c>
    </row>
    <row r="545" spans="1:2" ht="15">
      <c r="A545" s="95" t="s">
        <v>558</v>
      </c>
      <c r="B545" s="95">
        <v>177146762</v>
      </c>
    </row>
    <row r="546" spans="1:2" ht="15">
      <c r="A546" s="95" t="s">
        <v>373</v>
      </c>
      <c r="B546" s="95">
        <v>204253569</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Match Report, Long Range</dc:title>
  <dc:subject/>
  <dc:creator>Michael Barletta</dc:creator>
  <cp:keywords/>
  <dc:description/>
  <cp:lastModifiedBy>Michael Barletta</cp:lastModifiedBy>
  <cp:lastPrinted>2015-08-04T14:05:32Z</cp:lastPrinted>
  <dcterms:created xsi:type="dcterms:W3CDTF">2015-04-25T18:53:32Z</dcterms:created>
  <dcterms:modified xsi:type="dcterms:W3CDTF">2015-08-25T00:30:28Z</dcterms:modified>
  <cp:category/>
  <cp:version/>
  <cp:contentType/>
  <cp:contentStatus/>
</cp:coreProperties>
</file>